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465" yWindow="-105" windowWidth="12120" windowHeight="12900"/>
  </bookViews>
  <sheets>
    <sheet name="Лист1" sheetId="19" r:id="rId1"/>
  </sheets>
  <definedNames>
    <definedName name="_xlnm.Print_Titles" localSheetId="0">Лист1!$11:$12</definedName>
    <definedName name="_xlnm.Print_Area" localSheetId="0">Лист1!$A$1:$P$89</definedName>
  </definedNames>
  <calcPr calcId="124519"/>
</workbook>
</file>

<file path=xl/calcChain.xml><?xml version="1.0" encoding="utf-8"?>
<calcChain xmlns="http://schemas.openxmlformats.org/spreadsheetml/2006/main">
  <c r="M61" i="19"/>
  <c r="M57"/>
  <c r="M54"/>
  <c r="M50"/>
  <c r="M32"/>
  <c r="M29"/>
  <c r="K15"/>
  <c r="H15"/>
  <c r="H17"/>
  <c r="K71"/>
  <c r="K70"/>
  <c r="K69"/>
  <c r="K68"/>
  <c r="K21" s="1"/>
  <c r="K67"/>
  <c r="K66"/>
  <c r="K18" s="1"/>
  <c r="K65"/>
  <c r="K17" s="1"/>
  <c r="K64"/>
  <c r="K63"/>
  <c r="K46"/>
  <c r="K44"/>
  <c r="K38"/>
  <c r="K33"/>
  <c r="K30"/>
  <c r="K16" s="1"/>
  <c r="K29"/>
  <c r="K25" s="1"/>
  <c r="K26"/>
  <c r="K24"/>
  <c r="K23"/>
  <c r="K20"/>
  <c r="K19"/>
  <c r="K48" l="1"/>
  <c r="K14"/>
  <c r="K22"/>
  <c r="M24" l="1"/>
  <c r="L24"/>
  <c r="M17"/>
  <c r="M18"/>
  <c r="M19"/>
  <c r="M20"/>
  <c r="M21"/>
  <c r="M22"/>
  <c r="M23"/>
  <c r="M15"/>
  <c r="L23"/>
  <c r="L21"/>
  <c r="L20"/>
  <c r="L18"/>
  <c r="L17"/>
  <c r="M14" l="1"/>
  <c r="M48"/>
  <c r="L49"/>
  <c r="L50"/>
  <c r="L56"/>
  <c r="L15" s="1"/>
  <c r="L57"/>
  <c r="L37"/>
  <c r="L25"/>
  <c r="L32"/>
  <c r="L33"/>
  <c r="L44"/>
  <c r="L46"/>
  <c r="I40"/>
  <c r="I22"/>
  <c r="H22"/>
  <c r="L38"/>
  <c r="M46"/>
  <c r="M44"/>
  <c r="M38"/>
  <c r="M33"/>
  <c r="M25"/>
  <c r="M30"/>
  <c r="J85"/>
  <c r="J84" s="1"/>
  <c r="J83"/>
  <c r="J82"/>
  <c r="J70"/>
  <c r="J23" s="1"/>
  <c r="J69"/>
  <c r="J46"/>
  <c r="I46"/>
  <c r="J45"/>
  <c r="J44" s="1"/>
  <c r="I44"/>
  <c r="I39"/>
  <c r="I15" s="1"/>
  <c r="J38"/>
  <c r="H38"/>
  <c r="I37"/>
  <c r="I35"/>
  <c r="J33"/>
  <c r="H33"/>
  <c r="J32"/>
  <c r="J30"/>
  <c r="I30"/>
  <c r="H30"/>
  <c r="J29"/>
  <c r="J26"/>
  <c r="J25" s="1"/>
  <c r="I26"/>
  <c r="I25" s="1"/>
  <c r="I16" s="1"/>
  <c r="H25"/>
  <c r="J24"/>
  <c r="I24"/>
  <c r="H24"/>
  <c r="I23"/>
  <c r="H23"/>
  <c r="J21"/>
  <c r="I21"/>
  <c r="H21"/>
  <c r="J20"/>
  <c r="I20"/>
  <c r="H20"/>
  <c r="J18"/>
  <c r="I18"/>
  <c r="H18"/>
  <c r="J17"/>
  <c r="I17"/>
  <c r="J22"/>
  <c r="H19"/>
  <c r="I33"/>
  <c r="H14" l="1"/>
  <c r="J15"/>
  <c r="L22"/>
  <c r="L30"/>
  <c r="L16" s="1"/>
  <c r="I38"/>
  <c r="I19" s="1"/>
  <c r="I14" s="1"/>
  <c r="J19"/>
  <c r="J14" s="1"/>
  <c r="L19"/>
  <c r="L48"/>
  <c r="M16"/>
  <c r="L14" l="1"/>
  <c r="H48"/>
  <c r="H16"/>
  <c r="J16"/>
  <c r="J48"/>
  <c r="I48"/>
</calcChain>
</file>

<file path=xl/sharedStrings.xml><?xml version="1.0" encoding="utf-8"?>
<sst xmlns="http://schemas.openxmlformats.org/spreadsheetml/2006/main" count="244" uniqueCount="112">
  <si>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</si>
  <si>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</si>
  <si>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</si>
  <si>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</si>
  <si>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</si>
  <si>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</si>
  <si>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</si>
  <si>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</si>
  <si>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</si>
  <si>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</si>
  <si>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 xml:space="preserve">Осуществление муниципальных функций в финансовой сфере </t>
  </si>
  <si>
    <t>х</t>
  </si>
  <si>
    <t>Мероприятие 1</t>
  </si>
  <si>
    <t>Резервный фонд органов исполнительной власти местного самоуправления</t>
  </si>
  <si>
    <t>Администрация МО</t>
  </si>
  <si>
    <t>Мероприятие 2</t>
  </si>
  <si>
    <t>Органы местного самоуправления</t>
  </si>
  <si>
    <t>Управление финансов и экономики</t>
  </si>
  <si>
    <t xml:space="preserve">Основное мероприятие 2 </t>
  </si>
  <si>
    <t>Выравнивание бюджетной обеспеченности и обеспечение сбалансированности бюджетов муниципальных образований Усть-Абаканского района</t>
  </si>
  <si>
    <t>Дотации на выравнивание бюджетной обеспеченности поселений</t>
  </si>
  <si>
    <t>Иные межбюджетные трансферты на поддержку мер по обеспечению сбалансированности бюджетов поселений</t>
  </si>
  <si>
    <t>Основное мероприятие 3</t>
  </si>
  <si>
    <t>Реализация государственной политики в сфере государственных закупок</t>
  </si>
  <si>
    <t>Обеспечение деятельности подведомственных учреждений (обеспечение деятельности МКУ "Усть-Абаканская районная правовая служба")</t>
  </si>
  <si>
    <t>Основное мероприятие 4</t>
  </si>
  <si>
    <t>Финансовое обеспечение переданных полномочий</t>
  </si>
  <si>
    <t>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</si>
  <si>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Осуществление государственных полномочий по созданию, организации и обеспечению деятельности административных комиссий муниципальных образований</t>
  </si>
  <si>
    <t>Мероприятие 3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</si>
  <si>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</si>
  <si>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Мероприятие 4</t>
  </si>
  <si>
    <t>Осуществление органами местного самоуправления государственных полномочий в области охраны труда</t>
  </si>
  <si>
    <t>Основное мероприятие 5</t>
  </si>
  <si>
    <t>Своевременное исполнение долговых обязательств</t>
  </si>
  <si>
    <t>Процентные платежи за обслуживание государственных займов и кредитов</t>
  </si>
  <si>
    <t>Основное мероприятие 6</t>
  </si>
  <si>
    <t>Финансовое обеспечение делегированных полномочий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</si>
  <si>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</si>
  <si>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Повышение эффективности деятельности органов местного самоуправления</t>
  </si>
  <si>
    <t>Совет депутатов</t>
  </si>
  <si>
    <t>Управление образования</t>
  </si>
  <si>
    <t>Управление культуры</t>
  </si>
  <si>
    <t>Управление имущественных отношений</t>
  </si>
  <si>
    <t>Управление землепользования</t>
  </si>
  <si>
    <t>Иные межбюджетные трансферты на повышение квалификации и переподготовку муниципальных служащих и Глав сель/поссоветов</t>
  </si>
  <si>
    <t>Основное мероприятие 7</t>
  </si>
  <si>
    <t>0111</t>
  </si>
  <si>
    <t>0106</t>
  </si>
  <si>
    <t>0113</t>
  </si>
  <si>
    <t>Повышение квалификации и переподготовка муниципальных служащих и Главы МО</t>
  </si>
  <si>
    <t>0705</t>
  </si>
  <si>
    <t>Обеспечение деятельности МКУ "Усть-Абаканская районная правовая служба"</t>
  </si>
  <si>
    <t>Приложение</t>
  </si>
  <si>
    <t>Усть-Абаканского района</t>
  </si>
  <si>
    <t>• все дотации бюджетам поселений распределяются по утвержденным методикам;
• уровень расчетной бюджетной обеспеченности населения Усть-Абаканского района после выравнивания  в среднем по району равен 1;</t>
  </si>
  <si>
    <t>• объем внутреннего муниципального долга не превышает годовой объем доходов бюджета без учета объема безвозмездных поступлений</t>
  </si>
  <si>
    <t>• прямая экономия бюджетных средств при размещении муниципальных заказов (в процентах) – ежегодно не менее 5% от общей суммы планируемых расходов сфере госзакупок</t>
  </si>
  <si>
    <t>• сформирован, размещен и своевременно обновляется  на официальном сайте Усть-Абаканского района «бюджет для граждан»</t>
  </si>
  <si>
    <t>• доля муниципальных служащих, повысивших квалификацию – 100%
• охват нормативно-правовыми актами, регулирующими муниципальную службу – 100%</t>
  </si>
  <si>
    <t>республиканский бюджет</t>
  </si>
  <si>
    <t>районный бюджет</t>
  </si>
  <si>
    <t>к муниципальной программе</t>
  </si>
  <si>
    <t>к постановлению администрации</t>
  </si>
  <si>
    <t xml:space="preserve">1. Нормативно-правовое регулирование муниципальной службы в Усть-Абаканском районе 2.Формирование резерва кадров муниципальных служащих. 3.Повышение эффективности и результативности муниципальных служащих.  </t>
  </si>
  <si>
    <t>1. формирование резервного фонда органов местного самоуправления;                                                                   2. обеспечение деятельности финансового органа</t>
  </si>
  <si>
    <t xml:space="preserve">Управление ЖКХ и строительства </t>
  </si>
  <si>
    <t>1. Осуществление государственных полномочий по образованию и обеспечению деятельности комиссий по делам несовершеннолетних и защите их прав,                                                                       2. Осуществление государственных полномочий по созданию, организации и обеспечению деятельности административных комиссий муниципальных образований,                                                                                 3.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                                                                              4. Осуществление органами местного самоуправления государственных полномочий в области охраны труда</t>
  </si>
  <si>
    <t xml:space="preserve">Реализация мероприятий по дополнительному профессиональному образованию муниципальных служащих и глав муниципальных образований Республики Хакасия </t>
  </si>
  <si>
    <t xml:space="preserve">Республиканский бюджет </t>
  </si>
  <si>
    <t xml:space="preserve">Совет депутатов </t>
  </si>
  <si>
    <t xml:space="preserve">Управление образования </t>
  </si>
  <si>
    <t xml:space="preserve">Управление культуры </t>
  </si>
  <si>
    <t xml:space="preserve">Управление финансов и экономики </t>
  </si>
  <si>
    <t xml:space="preserve">Управление имущественных отношений </t>
  </si>
  <si>
    <t xml:space="preserve">Управление землепользования </t>
  </si>
  <si>
    <t>Заместитель Главы администрации Усть-Абаканского района по финансам и экономике                                                                                                - руководитель управления финансов и экономики администрации Усть-Абаканского района</t>
  </si>
  <si>
    <t>1. Дотации на выравнивание бюджетной обеспеченности поселений,                                                                    2. Иные межбюджетные трансферты на поддержку мер по обеспечению сбалансированности бюджетов поселений</t>
  </si>
  <si>
    <r>
      <t xml:space="preserve">Администрация МО                     </t>
    </r>
    <r>
      <rPr>
        <sz val="8"/>
        <color theme="1"/>
        <rFont val="Times New Roman"/>
        <family val="1"/>
        <charset val="204"/>
      </rPr>
      <t>Республиканский бюджет РХ</t>
    </r>
  </si>
  <si>
    <t>Основное мероприятие 8</t>
  </si>
  <si>
    <t>Иные межбюджетные трансферты стимулирующего характера</t>
  </si>
  <si>
    <t>• уровень расчетной бюджетной обеспеченности населения Усть-Абаканского района после выравнивания  в среднем по району равен 1;</t>
  </si>
  <si>
    <t>1. Компенсация расходов местных бюджетов по оплате труда труда работникам бюджетной сферы</t>
  </si>
  <si>
    <t>Компенсация расходов местных бюджетов по оплате труда труда работникам бюджетной сферы</t>
  </si>
  <si>
    <r>
      <t xml:space="preserve">Управление финансов и экономики      </t>
    </r>
    <r>
      <rPr>
        <sz val="8"/>
        <color theme="1"/>
        <rFont val="Times New Roman"/>
        <family val="1"/>
        <charset val="204"/>
      </rPr>
      <t>Республиканский бюджет РХ</t>
    </r>
  </si>
  <si>
    <t>1403</t>
  </si>
  <si>
    <t>Основное мероприятие 9</t>
  </si>
  <si>
    <t>Содействие повышению качества управления муниципальными финансами</t>
  </si>
  <si>
    <t>1. Компенсация расходов местным бюджетам на частичное погашение просроченной кредиторской задолженности</t>
  </si>
  <si>
    <t>Компенсация расходов местным бюджетам на частичное погашение просроченной кредиторской задолженности</t>
  </si>
  <si>
    <t xml:space="preserve">Статус № п/п </t>
  </si>
  <si>
    <t>Расходы (руб.), годы</t>
  </si>
  <si>
    <t xml:space="preserve">Ожидаемый результат </t>
  </si>
  <si>
    <t>Оосновные направления реализации</t>
  </si>
  <si>
    <t xml:space="preserve">Управление финансов и экономики                                     </t>
  </si>
  <si>
    <t xml:space="preserve">Наименование муниципальной программы, основные мероприятия </t>
  </si>
  <si>
    <r>
      <rPr>
        <sz val="12"/>
        <color theme="1"/>
        <rFont val="Times New Roman"/>
        <family val="1"/>
        <charset val="204"/>
      </rPr>
      <t xml:space="preserve">Связь с показателями муниципальной программы                                          </t>
    </r>
    <r>
      <rPr>
        <sz val="5"/>
        <color theme="1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</si>
  <si>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r>
      <t xml:space="preserve">Управление финансов и экономики </t>
    </r>
    <r>
      <rPr>
        <sz val="8"/>
        <color theme="1"/>
        <rFont val="Times New Roman"/>
        <family val="1"/>
        <charset val="204"/>
      </rPr>
      <t>Республиканский бюджет РХ</t>
    </r>
  </si>
  <si>
    <t>0104</t>
  </si>
  <si>
    <t>«Повышение эффективности управления муниципальными финансами Усть-Абаканского района»</t>
  </si>
  <si>
    <t>Дополнительное профессиональное образование муниципальных служащих и глав муниципальных образований</t>
  </si>
  <si>
    <t>Дополнительное профессиональное образование муниципальных служащих и глав муниципальных образований (софинансирование)</t>
  </si>
  <si>
    <t>Мероприятие 5</t>
  </si>
  <si>
    <t>42007 S1178</t>
  </si>
  <si>
    <t>42007 71178</t>
  </si>
  <si>
    <t>1. Повышение квалификации  муниципальных служащих администрации Усть-Абаканского района и поселений Усть-Абаканского района;                                                                                   2. Переподготовка лиц, замещающих муниципальные должности (Глав сель/поссоветов)</t>
  </si>
  <si>
    <t xml:space="preserve">Управление природных ресурсов и землепользования </t>
  </si>
  <si>
    <t>42001 00000</t>
  </si>
  <si>
    <t>Приложение 4</t>
  </si>
  <si>
    <t xml:space="preserve">Н.А. Потылицына </t>
  </si>
  <si>
    <t>Программные мероприятия на 2016 - 2021 годы</t>
  </si>
  <si>
    <t>от 30.12.2021 № 1346 - п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</si>
</sst>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4" fontId="1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/>
    <xf numFmtId="0" fontId="6" fillId="2" borderId="0" xfId="0" applyFont="1" applyFill="1"/>
    <xf numFmtId="49" fontId="6" fillId="2" borderId="0" xfId="0" applyNumberFormat="1" applyFont="1" applyFill="1"/>
    <xf numFmtId="0" fontId="7" fillId="2" borderId="0" xfId="0" applyFont="1" applyFill="1"/>
    <xf numFmtId="0" fontId="6" fillId="2" borderId="0" xfId="0" applyFont="1" applyFill="1" applyAlignment="1">
      <alignment horizontal="center" vertical="top"/>
    </xf>
    <xf numFmtId="0" fontId="3" fillId="2" borderId="0" xfId="0" applyFont="1" applyFill="1"/>
    <xf numFmtId="0" fontId="1" fillId="2" borderId="0" xfId="0" applyFont="1" applyFill="1"/>
    <xf numFmtId="49" fontId="7" fillId="2" borderId="0" xfId="0" applyNumberFormat="1" applyFont="1" applyFill="1"/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4" fillId="2" borderId="0" xfId="0" applyFont="1" applyFill="1"/>
    <xf numFmtId="0" fontId="13" fillId="2" borderId="0" xfId="0" applyFont="1" applyFill="1"/>
    <xf numFmtId="0" fontId="13" fillId="2" borderId="0" xfId="0" applyFont="1" applyFill="1" applyAlignment="1">
      <alignment horizontal="center"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3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" fontId="6" fillId="2" borderId="0" xfId="0" applyNumberFormat="1" applyFont="1" applyFill="1"/>
    <xf numFmtId="4" fontId="12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/>
    <xf numFmtId="4" fontId="1" fillId="2" borderId="0" xfId="0" applyNumberFormat="1" applyFont="1" applyFill="1" applyBorder="1" applyAlignment="1">
      <alignment horizontal="center" vertical="top" wrapText="1"/>
    </xf>
    <xf numFmtId="4" fontId="9" fillId="2" borderId="0" xfId="0" applyNumberFormat="1" applyFont="1" applyFill="1" applyAlignment="1">
      <alignment vertical="top" wrapText="1"/>
    </xf>
    <xf numFmtId="4" fontId="10" fillId="0" borderId="0" xfId="0" applyNumberFormat="1" applyFont="1" applyAlignment="1">
      <alignment horizontal="right"/>
    </xf>
    <xf numFmtId="4" fontId="9" fillId="2" borderId="0" xfId="0" applyNumberFormat="1" applyFont="1" applyFill="1" applyAlignment="1">
      <alignment horizontal="right"/>
    </xf>
    <xf numFmtId="4" fontId="7" fillId="2" borderId="0" xfId="0" applyNumberFormat="1" applyFont="1" applyFill="1"/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2" fontId="6" fillId="2" borderId="0" xfId="0" applyNumberFormat="1" applyFont="1" applyFill="1"/>
    <xf numFmtId="0" fontId="1" fillId="2" borderId="1" xfId="0" applyFont="1" applyFill="1" applyBorder="1" applyAlignment="1">
      <alignment vertical="top" wrapText="1"/>
    </xf>
    <xf numFmtId="4" fontId="6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Alignment="1">
      <alignment horizontal="right"/>
    </xf>
    <xf numFmtId="4" fontId="7" fillId="0" borderId="0" xfId="0" applyNumberFormat="1" applyFont="1" applyFill="1"/>
    <xf numFmtId="0" fontId="13" fillId="2" borderId="0" xfId="0" applyFont="1" applyFill="1" applyAlignment="1">
      <alignment horizontal="left" wrapText="1"/>
    </xf>
    <xf numFmtId="3" fontId="8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5" fillId="2" borderId="1" xfId="1" applyFont="1" applyFill="1" applyBorder="1" applyAlignment="1" applyProtection="1">
      <alignment horizontal="center" vertical="center" wrapText="1"/>
    </xf>
    <xf numFmtId="4" fontId="9" fillId="0" borderId="5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9" fillId="2" borderId="0" xfId="0" applyFont="1" applyFill="1" applyAlignment="1">
      <alignment horizontal="left" vertical="top" wrapText="1"/>
    </xf>
    <xf numFmtId="0" fontId="7" fillId="2" borderId="0" xfId="0" applyFont="1" applyFill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9"/>
  <sheetViews>
    <sheetView tabSelected="1" view="pageBreakPreview" zoomScale="70" zoomScaleSheetLayoutView="70" workbookViewId="0">
      <selection activeCell="I7" sqref="I7"/>
    </sheetView>
  </sheetViews>
  <sheetFormatPr defaultColWidth="9.140625" defaultRowHeight="12.75"/>
  <cols>
    <col min="1" max="1" width="18.7109375" style="2" customWidth="1"/>
    <col min="2" max="2" width="33.42578125" style="3" customWidth="1"/>
    <col min="3" max="3" width="20.140625" style="3" customWidth="1"/>
    <col min="4" max="4" width="9.140625" style="6" hidden="1" customWidth="1"/>
    <col min="5" max="5" width="9.140625" style="4" hidden="1" customWidth="1"/>
    <col min="6" max="6" width="15" style="4" hidden="1" customWidth="1"/>
    <col min="7" max="7" width="14.5703125" style="3" hidden="1" customWidth="1"/>
    <col min="8" max="8" width="14.5703125" style="47" customWidth="1"/>
    <col min="9" max="9" width="14.85546875" style="47" customWidth="1"/>
    <col min="10" max="10" width="13.28515625" style="47" customWidth="1"/>
    <col min="11" max="11" width="14.140625" style="47" customWidth="1"/>
    <col min="12" max="12" width="15.28515625" style="47" customWidth="1"/>
    <col min="13" max="13" width="15.140625" style="69" customWidth="1"/>
    <col min="14" max="14" width="22.7109375" style="3" customWidth="1"/>
    <col min="15" max="15" width="29.28515625" style="3" customWidth="1"/>
    <col min="16" max="16" width="17.140625" style="6" customWidth="1"/>
    <col min="17" max="17" width="16.140625" style="3" customWidth="1"/>
    <col min="18" max="16384" width="9.140625" style="3"/>
  </cols>
  <sheetData>
    <row r="1" spans="1:17" ht="16.5">
      <c r="N1" s="79" t="s">
        <v>108</v>
      </c>
      <c r="O1" s="79"/>
      <c r="P1" s="79"/>
    </row>
    <row r="2" spans="1:17" ht="16.5">
      <c r="N2" s="79" t="s">
        <v>63</v>
      </c>
      <c r="O2" s="79"/>
      <c r="P2" s="79"/>
    </row>
    <row r="3" spans="1:17" ht="16.5">
      <c r="N3" s="30" t="s">
        <v>54</v>
      </c>
      <c r="O3" s="30"/>
      <c r="P3" s="30"/>
    </row>
    <row r="4" spans="1:17" ht="16.5">
      <c r="N4" s="79" t="s">
        <v>111</v>
      </c>
      <c r="O4" s="79"/>
      <c r="P4" s="79"/>
    </row>
    <row r="5" spans="1:17" ht="16.5" customHeight="1">
      <c r="N5" s="17"/>
      <c r="O5" s="18"/>
      <c r="P5" s="19"/>
    </row>
    <row r="6" spans="1:17" ht="16.5">
      <c r="N6" s="79" t="s">
        <v>53</v>
      </c>
      <c r="O6" s="79"/>
      <c r="P6" s="79"/>
    </row>
    <row r="7" spans="1:17" ht="16.5" customHeight="1">
      <c r="N7" s="79" t="s">
        <v>62</v>
      </c>
      <c r="O7" s="79"/>
      <c r="P7" s="79"/>
    </row>
    <row r="8" spans="1:17" ht="33" customHeight="1">
      <c r="N8" s="77" t="s">
        <v>99</v>
      </c>
      <c r="O8" s="77"/>
      <c r="P8" s="77"/>
    </row>
    <row r="9" spans="1:17" ht="42" customHeight="1">
      <c r="A9" s="78" t="s">
        <v>110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</row>
    <row r="10" spans="1:17" ht="18" customHeight="1"/>
    <row r="11" spans="1:17" ht="54" customHeight="1">
      <c r="A11" s="87" t="s">
        <v>90</v>
      </c>
      <c r="B11" s="80" t="s">
        <v>95</v>
      </c>
      <c r="C11" s="80" t="s">
        <v>0</v>
      </c>
      <c r="D11" s="89" t="s">
        <v>1</v>
      </c>
      <c r="E11" s="89"/>
      <c r="F11" s="89"/>
      <c r="G11" s="89"/>
      <c r="H11" s="90" t="s">
        <v>91</v>
      </c>
      <c r="I11" s="91"/>
      <c r="J11" s="91"/>
      <c r="K11" s="91"/>
      <c r="L11" s="91"/>
      <c r="M11" s="91"/>
      <c r="N11" s="80" t="s">
        <v>92</v>
      </c>
      <c r="O11" s="80" t="s">
        <v>93</v>
      </c>
      <c r="P11" s="81" t="s">
        <v>96</v>
      </c>
    </row>
    <row r="12" spans="1:17" ht="48.75" customHeight="1">
      <c r="A12" s="88"/>
      <c r="B12" s="80"/>
      <c r="C12" s="80"/>
      <c r="D12" s="40" t="s">
        <v>2</v>
      </c>
      <c r="E12" s="26" t="s">
        <v>3</v>
      </c>
      <c r="F12" s="26" t="s">
        <v>4</v>
      </c>
      <c r="G12" s="40" t="s">
        <v>5</v>
      </c>
      <c r="H12" s="27">
        <v>2016</v>
      </c>
      <c r="I12" s="27">
        <v>2017</v>
      </c>
      <c r="J12" s="27">
        <v>2018</v>
      </c>
      <c r="K12" s="27">
        <v>2019</v>
      </c>
      <c r="L12" s="27">
        <v>2020</v>
      </c>
      <c r="M12" s="70">
        <v>2021</v>
      </c>
      <c r="N12" s="80"/>
      <c r="O12" s="80"/>
      <c r="P12" s="81"/>
    </row>
    <row r="13" spans="1:17">
      <c r="A13" s="10">
        <v>1</v>
      </c>
      <c r="B13" s="10">
        <v>2</v>
      </c>
      <c r="C13" s="10">
        <v>3</v>
      </c>
      <c r="D13" s="10">
        <v>4</v>
      </c>
      <c r="E13" s="11">
        <v>5</v>
      </c>
      <c r="F13" s="11">
        <v>6</v>
      </c>
      <c r="G13" s="10">
        <v>7</v>
      </c>
      <c r="H13" s="55">
        <v>4</v>
      </c>
      <c r="I13" s="55">
        <v>5</v>
      </c>
      <c r="J13" s="55">
        <v>6</v>
      </c>
      <c r="K13" s="55">
        <v>7</v>
      </c>
      <c r="L13" s="55">
        <v>8</v>
      </c>
      <c r="M13" s="71">
        <v>9</v>
      </c>
      <c r="N13" s="10">
        <v>10</v>
      </c>
      <c r="O13" s="10">
        <v>11</v>
      </c>
      <c r="P13" s="65">
        <v>12</v>
      </c>
      <c r="Q13" s="47"/>
    </row>
    <row r="14" spans="1:17" ht="19.5" customHeight="1">
      <c r="A14" s="82" t="s">
        <v>6</v>
      </c>
      <c r="B14" s="82" t="s">
        <v>99</v>
      </c>
      <c r="C14" s="61" t="s">
        <v>7</v>
      </c>
      <c r="D14" s="62" t="s">
        <v>8</v>
      </c>
      <c r="E14" s="63" t="s">
        <v>8</v>
      </c>
      <c r="F14" s="63" t="s">
        <v>8</v>
      </c>
      <c r="G14" s="62" t="s">
        <v>8</v>
      </c>
      <c r="H14" s="64">
        <f>SUM(H17:H24)</f>
        <v>82749899</v>
      </c>
      <c r="I14" s="64">
        <f>SUM(I17:I24)</f>
        <v>79281032</v>
      </c>
      <c r="J14" s="64">
        <f t="shared" ref="J14" si="0">SUM(J17:J24)</f>
        <v>96875373</v>
      </c>
      <c r="K14" s="64">
        <f>SUM(K17:K24)</f>
        <v>108562345.34</v>
      </c>
      <c r="L14" s="64">
        <f>SUM(L17:L24)</f>
        <v>124167100</v>
      </c>
      <c r="M14" s="64">
        <f>SUM(M17:M24)</f>
        <v>138159474.62</v>
      </c>
      <c r="N14" s="83"/>
      <c r="O14" s="86"/>
      <c r="P14" s="86"/>
      <c r="Q14" s="67"/>
    </row>
    <row r="15" spans="1:17" ht="25.5">
      <c r="A15" s="82"/>
      <c r="B15" s="82"/>
      <c r="C15" s="33" t="s">
        <v>60</v>
      </c>
      <c r="D15" s="10"/>
      <c r="E15" s="11"/>
      <c r="F15" s="11"/>
      <c r="G15" s="1"/>
      <c r="H15" s="1">
        <f>H39+H41+H42+H40+H43</f>
        <v>1016000</v>
      </c>
      <c r="I15" s="1">
        <f>I39+I41+I42+I40+I73+I74+I75+I76+I77+I78+I79+I80+I81</f>
        <v>1205800</v>
      </c>
      <c r="J15" s="1">
        <f>J38+J83+J85</f>
        <v>27707000</v>
      </c>
      <c r="K15" s="1">
        <f>K39+K41+K42+K43+K40+K73+K74+K75+K76+K77+K78+K79+K80+K81</f>
        <v>1781904</v>
      </c>
      <c r="L15" s="1">
        <f>L39+L41+L42+L43+L40+L73+L74+L75+L76+L77+L78+L79+L80+L81+L56+L57+L58+L59+L60+L61</f>
        <v>1718500</v>
      </c>
      <c r="M15" s="29">
        <f>M39+M41+M42+M43+M56+M57+M58+M59+M60+M61+M62</f>
        <v>1330900</v>
      </c>
      <c r="N15" s="84"/>
      <c r="O15" s="86"/>
      <c r="P15" s="86"/>
      <c r="Q15" s="47"/>
    </row>
    <row r="16" spans="1:17" ht="15.75" customHeight="1">
      <c r="A16" s="82"/>
      <c r="B16" s="82"/>
      <c r="C16" s="33" t="s">
        <v>61</v>
      </c>
      <c r="D16" s="10"/>
      <c r="E16" s="11"/>
      <c r="F16" s="11"/>
      <c r="G16" s="1"/>
      <c r="H16" s="1">
        <f ca="1">H25+H30+H33+H44+H46+H48</f>
        <v>81733899</v>
      </c>
      <c r="I16" s="1">
        <f>I25+I30+I33+I44+I46+I64+I65+I66+I67+I68+I69+I70+I71+I63</f>
        <v>78075232</v>
      </c>
      <c r="J16" s="1">
        <f ca="1">J25+J30+J33+J44+J46+J48</f>
        <v>69168373</v>
      </c>
      <c r="K16" s="29">
        <f>K25+K30+K33+K44+K46+K64+K65+K66+K67+K68+K69+K70+K71+K63</f>
        <v>106780441.34</v>
      </c>
      <c r="L16" s="29">
        <f>L25+L30+L33+L44+L46+L64+L65+L66+L67+L68+L69+L70+L71+L63+L50+L51+L52+L53+L54+L49</f>
        <v>122448600</v>
      </c>
      <c r="M16" s="29">
        <f>M25+M32+M33+M44+M49+M50+M51+M52+M53+M54+M55+M31</f>
        <v>136828574.62</v>
      </c>
      <c r="N16" s="84"/>
      <c r="O16" s="86"/>
      <c r="P16" s="86"/>
      <c r="Q16" s="47"/>
    </row>
    <row r="17" spans="1:17" ht="15" customHeight="1">
      <c r="A17" s="82"/>
      <c r="B17" s="82"/>
      <c r="C17" s="33" t="s">
        <v>40</v>
      </c>
      <c r="D17" s="31">
        <v>901</v>
      </c>
      <c r="E17" s="11" t="s">
        <v>8</v>
      </c>
      <c r="F17" s="11" t="s">
        <v>8</v>
      </c>
      <c r="G17" s="10" t="s">
        <v>8</v>
      </c>
      <c r="H17" s="1">
        <f>H65</f>
        <v>400</v>
      </c>
      <c r="I17" s="1">
        <f>I65+I74</f>
        <v>4670</v>
      </c>
      <c r="J17" s="1">
        <f t="shared" ref="J17" si="1">J65</f>
        <v>0</v>
      </c>
      <c r="K17" s="1">
        <f>K65</f>
        <v>0</v>
      </c>
      <c r="L17" s="1">
        <f>L65</f>
        <v>0</v>
      </c>
      <c r="M17" s="29">
        <f t="shared" ref="M17" si="2">M65</f>
        <v>0</v>
      </c>
      <c r="N17" s="84"/>
      <c r="O17" s="86"/>
      <c r="P17" s="86"/>
    </row>
    <row r="18" spans="1:17" ht="25.5">
      <c r="A18" s="82"/>
      <c r="B18" s="82"/>
      <c r="C18" s="33" t="s">
        <v>41</v>
      </c>
      <c r="D18" s="31">
        <v>904</v>
      </c>
      <c r="E18" s="11" t="s">
        <v>8</v>
      </c>
      <c r="F18" s="11" t="s">
        <v>8</v>
      </c>
      <c r="G18" s="10" t="s">
        <v>8</v>
      </c>
      <c r="H18" s="1">
        <f>H66</f>
        <v>0</v>
      </c>
      <c r="I18" s="1">
        <f>I66+I75</f>
        <v>4670</v>
      </c>
      <c r="J18" s="1">
        <f>J66</f>
        <v>0</v>
      </c>
      <c r="K18" s="1">
        <f>K66+K75</f>
        <v>12000</v>
      </c>
      <c r="L18" s="1">
        <f>L66+L75+L51+L58</f>
        <v>30000</v>
      </c>
      <c r="M18" s="29">
        <f t="shared" ref="M18" si="3">M66+M75+M51+M58</f>
        <v>49700</v>
      </c>
      <c r="N18" s="84"/>
      <c r="O18" s="86"/>
      <c r="P18" s="86"/>
      <c r="Q18" s="67"/>
    </row>
    <row r="19" spans="1:17" ht="15.75" customHeight="1">
      <c r="A19" s="82"/>
      <c r="B19" s="82"/>
      <c r="C19" s="33" t="s">
        <v>14</v>
      </c>
      <c r="D19" s="31">
        <v>902</v>
      </c>
      <c r="E19" s="11" t="s">
        <v>8</v>
      </c>
      <c r="F19" s="11" t="s">
        <v>8</v>
      </c>
      <c r="G19" s="10" t="s">
        <v>8</v>
      </c>
      <c r="H19" s="1">
        <f>H26+H33+H38+H64</f>
        <v>8355199</v>
      </c>
      <c r="I19" s="1">
        <f>I26+I34+I35+I37+I38+I64+I73+I36</f>
        <v>8933272</v>
      </c>
      <c r="J19" s="1">
        <f>J26+J34+J35+J37+J38+J64</f>
        <v>8452000</v>
      </c>
      <c r="K19" s="1">
        <f>K26+K34+K35+K37+K39+K41+K42+K40+K64+K73</f>
        <v>9189976.3399999999</v>
      </c>
      <c r="L19" s="1">
        <f>L26+L34+L35+L37+L39+L41+L42+L40+L64+L73+L56+L49</f>
        <v>9569400</v>
      </c>
      <c r="M19" s="29">
        <f t="shared" ref="M19" si="4">M26+M34+M35+M37+M39+M41+M42+M40+M64+M73+M56+M49</f>
        <v>9858906</v>
      </c>
      <c r="N19" s="84"/>
      <c r="O19" s="86"/>
      <c r="P19" s="86"/>
    </row>
    <row r="20" spans="1:17" ht="14.25" customHeight="1">
      <c r="A20" s="82"/>
      <c r="B20" s="82"/>
      <c r="C20" s="33" t="s">
        <v>42</v>
      </c>
      <c r="D20" s="31">
        <v>905</v>
      </c>
      <c r="E20" s="11" t="s">
        <v>8</v>
      </c>
      <c r="F20" s="11" t="s">
        <v>8</v>
      </c>
      <c r="G20" s="10" t="s">
        <v>8</v>
      </c>
      <c r="H20" s="1">
        <f>H67</f>
        <v>400</v>
      </c>
      <c r="I20" s="1">
        <f>I67+I76</f>
        <v>4670</v>
      </c>
      <c r="J20" s="1">
        <f>J67</f>
        <v>0</v>
      </c>
      <c r="K20" s="1">
        <f t="shared" ref="K20:K21" si="5">K67+K76</f>
        <v>6000</v>
      </c>
      <c r="L20" s="1">
        <f>L67+L76+L52+L59</f>
        <v>20000</v>
      </c>
      <c r="M20" s="29">
        <f t="shared" ref="M20" si="6">M67+M76+M52+M59</f>
        <v>10000</v>
      </c>
      <c r="N20" s="84"/>
      <c r="O20" s="86"/>
      <c r="P20" s="86"/>
    </row>
    <row r="21" spans="1:17" ht="25.5">
      <c r="A21" s="82"/>
      <c r="B21" s="82"/>
      <c r="C21" s="33" t="s">
        <v>66</v>
      </c>
      <c r="D21" s="31">
        <v>910</v>
      </c>
      <c r="E21" s="11" t="s">
        <v>8</v>
      </c>
      <c r="F21" s="11" t="s">
        <v>8</v>
      </c>
      <c r="G21" s="10" t="s">
        <v>8</v>
      </c>
      <c r="H21" s="1">
        <f>H68</f>
        <v>400</v>
      </c>
      <c r="I21" s="1">
        <f>I68+I77</f>
        <v>4670</v>
      </c>
      <c r="J21" s="1">
        <f>J68</f>
        <v>0</v>
      </c>
      <c r="K21" s="1">
        <f t="shared" si="5"/>
        <v>12000</v>
      </c>
      <c r="L21" s="1">
        <f>L68+L77+L53+L60</f>
        <v>10000</v>
      </c>
      <c r="M21" s="29">
        <f t="shared" ref="M21" si="7">M68+M77+M53+M60</f>
        <v>22000</v>
      </c>
      <c r="N21" s="84"/>
      <c r="O21" s="86"/>
      <c r="P21" s="86"/>
    </row>
    <row r="22" spans="1:17" ht="25.5">
      <c r="A22" s="82"/>
      <c r="B22" s="82"/>
      <c r="C22" s="33" t="s">
        <v>17</v>
      </c>
      <c r="D22" s="31">
        <v>911</v>
      </c>
      <c r="E22" s="11" t="s">
        <v>8</v>
      </c>
      <c r="F22" s="11" t="s">
        <v>8</v>
      </c>
      <c r="G22" s="10" t="s">
        <v>8</v>
      </c>
      <c r="H22" s="1">
        <f>H27+H28+H29+H31+H32+H45+H47+H69+H43+H57+H78+H79+H83+H85+H63</f>
        <v>74392700</v>
      </c>
      <c r="I22" s="1">
        <f>I27+I28+I29+I31+I32+I45+I47+I69+I43+I57+I78+I79+I83+I85+I63</f>
        <v>70319740</v>
      </c>
      <c r="J22" s="1">
        <f>J27+J28+J29+J31+J32+J45+J47+J69+J43+J57+J78+J79+J83+J85+J63</f>
        <v>88377973</v>
      </c>
      <c r="K22" s="1">
        <f>K27+K28+K29+K31+K32+K45+K47+K69+K43+K57+K78+K79+K83+K85+K63</f>
        <v>99324369</v>
      </c>
      <c r="L22" s="1">
        <f>L27+L28+L29+L31+L32+L45+L47+L69+L43+L57+L78+L79+L83+L85+L63+L50</f>
        <v>114507700</v>
      </c>
      <c r="M22" s="29">
        <f t="shared" ref="M22" si="8">M27+M28+M29+M31+M32+M45+M47+M69+M43+M57+M78+M79+M83+M85+M63+M50</f>
        <v>128186368.62</v>
      </c>
      <c r="N22" s="84"/>
      <c r="O22" s="86"/>
      <c r="P22" s="86"/>
    </row>
    <row r="23" spans="1:17" ht="27.75" customHeight="1">
      <c r="A23" s="82"/>
      <c r="B23" s="82"/>
      <c r="C23" s="33" t="s">
        <v>43</v>
      </c>
      <c r="D23" s="10">
        <v>917</v>
      </c>
      <c r="E23" s="11" t="s">
        <v>8</v>
      </c>
      <c r="F23" s="11" t="s">
        <v>8</v>
      </c>
      <c r="G23" s="10" t="s">
        <v>8</v>
      </c>
      <c r="H23" s="1">
        <f>H70</f>
        <v>400</v>
      </c>
      <c r="I23" s="1">
        <f>I70+I80</f>
        <v>4670</v>
      </c>
      <c r="J23" s="1">
        <f>J70</f>
        <v>45400</v>
      </c>
      <c r="K23" s="1">
        <f t="shared" ref="K23:K24" si="9">K70+K80</f>
        <v>12000</v>
      </c>
      <c r="L23" s="1">
        <f>L70+L80+L54+L61</f>
        <v>30000</v>
      </c>
      <c r="M23" s="29">
        <f t="shared" ref="M23" si="10">M70+M80+M54+M61</f>
        <v>27200</v>
      </c>
      <c r="N23" s="84"/>
      <c r="O23" s="86"/>
      <c r="P23" s="86"/>
    </row>
    <row r="24" spans="1:17" ht="25.5">
      <c r="A24" s="82"/>
      <c r="B24" s="82"/>
      <c r="C24" s="33" t="s">
        <v>44</v>
      </c>
      <c r="D24" s="10">
        <v>920</v>
      </c>
      <c r="E24" s="11" t="s">
        <v>8</v>
      </c>
      <c r="F24" s="11" t="s">
        <v>8</v>
      </c>
      <c r="G24" s="10" t="s">
        <v>8</v>
      </c>
      <c r="H24" s="1">
        <f>H71</f>
        <v>400</v>
      </c>
      <c r="I24" s="1">
        <f>I71+I81</f>
        <v>4670</v>
      </c>
      <c r="J24" s="1">
        <f>J71</f>
        <v>0</v>
      </c>
      <c r="K24" s="1">
        <f t="shared" si="9"/>
        <v>6000</v>
      </c>
      <c r="L24" s="1">
        <f>L71+L81+L55+L62</f>
        <v>0</v>
      </c>
      <c r="M24" s="29">
        <f t="shared" ref="M24" si="11">M71+M81+M55+M62</f>
        <v>5300</v>
      </c>
      <c r="N24" s="85"/>
      <c r="O24" s="86"/>
      <c r="P24" s="86"/>
    </row>
    <row r="25" spans="1:17" ht="30.75" customHeight="1">
      <c r="A25" s="12" t="s">
        <v>9</v>
      </c>
      <c r="B25" s="12" t="s">
        <v>10</v>
      </c>
      <c r="C25" s="12"/>
      <c r="D25" s="13"/>
      <c r="E25" s="14"/>
      <c r="F25" s="14" t="s">
        <v>107</v>
      </c>
      <c r="G25" s="15" t="s">
        <v>11</v>
      </c>
      <c r="H25" s="28">
        <f>SUM(H26:H29)</f>
        <v>10135900</v>
      </c>
      <c r="I25" s="28">
        <f t="shared" ref="I25:M25" si="12">SUM(I26:I29)</f>
        <v>10012152</v>
      </c>
      <c r="J25" s="28">
        <f t="shared" si="12"/>
        <v>9235473</v>
      </c>
      <c r="K25" s="28">
        <f t="shared" si="12"/>
        <v>10584772.34</v>
      </c>
      <c r="L25" s="28">
        <f t="shared" si="12"/>
        <v>11306700</v>
      </c>
      <c r="M25" s="72">
        <f t="shared" si="12"/>
        <v>13472298.620000001</v>
      </c>
      <c r="N25" s="92" t="s">
        <v>58</v>
      </c>
      <c r="O25" s="92" t="s">
        <v>65</v>
      </c>
      <c r="P25" s="86">
        <v>4</v>
      </c>
    </row>
    <row r="26" spans="1:17" ht="40.5" customHeight="1">
      <c r="A26" s="33" t="s">
        <v>12</v>
      </c>
      <c r="B26" s="68" t="s">
        <v>13</v>
      </c>
      <c r="C26" s="39" t="s">
        <v>14</v>
      </c>
      <c r="D26" s="10">
        <v>902</v>
      </c>
      <c r="E26" s="11" t="s">
        <v>47</v>
      </c>
      <c r="F26" s="11">
        <v>4200191990</v>
      </c>
      <c r="G26" s="10">
        <v>870</v>
      </c>
      <c r="H26" s="1">
        <v>300000</v>
      </c>
      <c r="I26" s="1">
        <f>300000-44148</f>
        <v>255852</v>
      </c>
      <c r="J26" s="1">
        <f>300000-59500+200000-328000-10000+10000</f>
        <v>112500</v>
      </c>
      <c r="K26" s="1">
        <f>300000-48480.59-13347.07</f>
        <v>238172.34</v>
      </c>
      <c r="L26" s="1">
        <v>300000</v>
      </c>
      <c r="M26" s="29">
        <v>300000</v>
      </c>
      <c r="N26" s="92"/>
      <c r="O26" s="92"/>
      <c r="P26" s="86"/>
    </row>
    <row r="27" spans="1:17" ht="13.5" customHeight="1">
      <c r="A27" s="93" t="s">
        <v>15</v>
      </c>
      <c r="B27" s="93" t="s">
        <v>16</v>
      </c>
      <c r="C27" s="93" t="s">
        <v>17</v>
      </c>
      <c r="D27" s="10">
        <v>911</v>
      </c>
      <c r="E27" s="11" t="s">
        <v>48</v>
      </c>
      <c r="F27" s="11">
        <v>4200103500</v>
      </c>
      <c r="G27" s="10">
        <v>120</v>
      </c>
      <c r="H27" s="1">
        <v>8768400</v>
      </c>
      <c r="I27" s="1">
        <v>8732600</v>
      </c>
      <c r="J27" s="1">
        <v>8087800</v>
      </c>
      <c r="K27" s="1">
        <v>9406200</v>
      </c>
      <c r="L27" s="1">
        <v>9972900</v>
      </c>
      <c r="M27" s="29">
        <v>10792400</v>
      </c>
      <c r="N27" s="92"/>
      <c r="O27" s="92"/>
      <c r="P27" s="86"/>
    </row>
    <row r="28" spans="1:17">
      <c r="A28" s="93"/>
      <c r="B28" s="93"/>
      <c r="C28" s="93"/>
      <c r="D28" s="10">
        <v>911</v>
      </c>
      <c r="E28" s="11" t="s">
        <v>48</v>
      </c>
      <c r="F28" s="11">
        <v>4200103500</v>
      </c>
      <c r="G28" s="10">
        <v>240</v>
      </c>
      <c r="H28" s="1">
        <v>906600</v>
      </c>
      <c r="I28" s="1">
        <v>824200</v>
      </c>
      <c r="J28" s="1">
        <v>1026309</v>
      </c>
      <c r="K28" s="1">
        <v>939100</v>
      </c>
      <c r="L28" s="1">
        <v>1033300</v>
      </c>
      <c r="M28" s="29">
        <v>2378598.62</v>
      </c>
      <c r="N28" s="92"/>
      <c r="O28" s="92"/>
      <c r="P28" s="86"/>
    </row>
    <row r="29" spans="1:17">
      <c r="A29" s="93"/>
      <c r="B29" s="93"/>
      <c r="C29" s="93"/>
      <c r="D29" s="10">
        <v>911</v>
      </c>
      <c r="E29" s="11" t="s">
        <v>48</v>
      </c>
      <c r="F29" s="11">
        <v>4200103500</v>
      </c>
      <c r="G29" s="10">
        <v>850</v>
      </c>
      <c r="H29" s="1">
        <v>160900</v>
      </c>
      <c r="I29" s="1">
        <v>199500</v>
      </c>
      <c r="J29" s="1">
        <f>48000-39136</f>
        <v>8864</v>
      </c>
      <c r="K29" s="1">
        <f>45500-44200</f>
        <v>1300</v>
      </c>
      <c r="L29" s="1">
        <v>500</v>
      </c>
      <c r="M29" s="29">
        <f>500+800</f>
        <v>1300</v>
      </c>
      <c r="N29" s="92"/>
      <c r="O29" s="92"/>
      <c r="P29" s="86"/>
    </row>
    <row r="30" spans="1:17" ht="69.75" customHeight="1">
      <c r="A30" s="12" t="s">
        <v>18</v>
      </c>
      <c r="B30" s="12" t="s">
        <v>19</v>
      </c>
      <c r="C30" s="12"/>
      <c r="D30" s="13"/>
      <c r="E30" s="14"/>
      <c r="F30" s="14">
        <v>4200200000</v>
      </c>
      <c r="G30" s="10"/>
      <c r="H30" s="28">
        <f>SUM(H31:H32)</f>
        <v>62950000</v>
      </c>
      <c r="I30" s="28">
        <f t="shared" ref="I30:M30" si="13">SUM(I31:I32)</f>
        <v>58984000</v>
      </c>
      <c r="J30" s="28">
        <f t="shared" si="13"/>
        <v>52803000</v>
      </c>
      <c r="K30" s="28">
        <f t="shared" si="13"/>
        <v>88794600</v>
      </c>
      <c r="L30" s="28">
        <f t="shared" si="13"/>
        <v>103468000</v>
      </c>
      <c r="M30" s="72">
        <f t="shared" si="13"/>
        <v>114958770</v>
      </c>
      <c r="N30" s="92" t="s">
        <v>55</v>
      </c>
      <c r="O30" s="92" t="s">
        <v>77</v>
      </c>
      <c r="P30" s="86">
        <v>1.2</v>
      </c>
    </row>
    <row r="31" spans="1:17" ht="40.5" customHeight="1">
      <c r="A31" s="33" t="s">
        <v>12</v>
      </c>
      <c r="B31" s="68" t="s">
        <v>20</v>
      </c>
      <c r="C31" s="33" t="s">
        <v>94</v>
      </c>
      <c r="D31" s="10">
        <v>911</v>
      </c>
      <c r="E31" s="11">
        <v>1401</v>
      </c>
      <c r="F31" s="11">
        <v>4200280010</v>
      </c>
      <c r="G31" s="10">
        <v>510</v>
      </c>
      <c r="H31" s="1">
        <v>36750000</v>
      </c>
      <c r="I31" s="1">
        <v>37367000</v>
      </c>
      <c r="J31" s="1">
        <v>37803000</v>
      </c>
      <c r="K31" s="1">
        <v>74567000</v>
      </c>
      <c r="L31" s="1">
        <v>100586000</v>
      </c>
      <c r="M31" s="29">
        <v>104417000</v>
      </c>
      <c r="N31" s="92"/>
      <c r="O31" s="92"/>
      <c r="P31" s="86"/>
    </row>
    <row r="32" spans="1:17" ht="51">
      <c r="A32" s="33" t="s">
        <v>15</v>
      </c>
      <c r="B32" s="42" t="s">
        <v>21</v>
      </c>
      <c r="C32" s="33" t="s">
        <v>17</v>
      </c>
      <c r="D32" s="10">
        <v>911</v>
      </c>
      <c r="E32" s="11">
        <v>1403</v>
      </c>
      <c r="F32" s="11">
        <v>4200280020</v>
      </c>
      <c r="G32" s="10">
        <v>540</v>
      </c>
      <c r="H32" s="1">
        <v>26200000</v>
      </c>
      <c r="I32" s="1">
        <v>21617000</v>
      </c>
      <c r="J32" s="1">
        <f>10000000+5000000</f>
        <v>15000000</v>
      </c>
      <c r="K32" s="29">
        <v>14227600</v>
      </c>
      <c r="L32" s="1">
        <f>482000+2000000+400000</f>
        <v>2882000</v>
      </c>
      <c r="M32" s="29">
        <f>5000000+3108900+2432870</f>
        <v>10541770</v>
      </c>
      <c r="N32" s="92"/>
      <c r="O32" s="92"/>
      <c r="P32" s="86"/>
    </row>
    <row r="33" spans="1:16" ht="41.25" customHeight="1">
      <c r="A33" s="12" t="s">
        <v>22</v>
      </c>
      <c r="B33" s="12" t="s">
        <v>23</v>
      </c>
      <c r="C33" s="12"/>
      <c r="D33" s="13"/>
      <c r="E33" s="14"/>
      <c r="F33" s="14">
        <v>4200300000</v>
      </c>
      <c r="G33" s="10"/>
      <c r="H33" s="28">
        <f>SUM(H34:H37)</f>
        <v>7038399</v>
      </c>
      <c r="I33" s="28">
        <f t="shared" ref="I33:M33" si="14">SUM(I34:I37)</f>
        <v>7569080</v>
      </c>
      <c r="J33" s="28">
        <f t="shared" si="14"/>
        <v>7056500</v>
      </c>
      <c r="K33" s="28">
        <f t="shared" si="14"/>
        <v>7382900</v>
      </c>
      <c r="L33" s="28">
        <f t="shared" si="14"/>
        <v>7643900</v>
      </c>
      <c r="M33" s="72">
        <f t="shared" si="14"/>
        <v>8364906</v>
      </c>
      <c r="N33" s="92" t="s">
        <v>57</v>
      </c>
      <c r="O33" s="92" t="s">
        <v>52</v>
      </c>
      <c r="P33" s="86">
        <v>6</v>
      </c>
    </row>
    <row r="34" spans="1:16" ht="20.25" customHeight="1">
      <c r="A34" s="93" t="s">
        <v>12</v>
      </c>
      <c r="B34" s="93" t="s">
        <v>24</v>
      </c>
      <c r="C34" s="93" t="s">
        <v>14</v>
      </c>
      <c r="D34" s="10">
        <v>902</v>
      </c>
      <c r="E34" s="11" t="s">
        <v>49</v>
      </c>
      <c r="F34" s="11">
        <v>4200301280</v>
      </c>
      <c r="G34" s="10">
        <v>110</v>
      </c>
      <c r="H34" s="1">
        <v>6318500</v>
      </c>
      <c r="I34" s="1">
        <v>6767880</v>
      </c>
      <c r="J34" s="1">
        <v>6180300</v>
      </c>
      <c r="K34" s="1">
        <v>6785600</v>
      </c>
      <c r="L34" s="1">
        <v>7110400</v>
      </c>
      <c r="M34" s="29">
        <v>7521313</v>
      </c>
      <c r="N34" s="92"/>
      <c r="O34" s="92"/>
      <c r="P34" s="86"/>
    </row>
    <row r="35" spans="1:16" ht="19.5" customHeight="1">
      <c r="A35" s="93"/>
      <c r="B35" s="93"/>
      <c r="C35" s="93"/>
      <c r="D35" s="10">
        <v>902</v>
      </c>
      <c r="E35" s="11" t="s">
        <v>49</v>
      </c>
      <c r="F35" s="11">
        <v>4200301280</v>
      </c>
      <c r="G35" s="10">
        <v>240</v>
      </c>
      <c r="H35" s="1">
        <v>536500</v>
      </c>
      <c r="I35" s="1">
        <f>508700+36400</f>
        <v>545100</v>
      </c>
      <c r="J35" s="1">
        <v>852600</v>
      </c>
      <c r="K35" s="1">
        <v>586700</v>
      </c>
      <c r="L35" s="1">
        <v>533000</v>
      </c>
      <c r="M35" s="29">
        <v>843146</v>
      </c>
      <c r="N35" s="92"/>
      <c r="O35" s="92"/>
      <c r="P35" s="86"/>
    </row>
    <row r="36" spans="1:16">
      <c r="A36" s="93"/>
      <c r="B36" s="93"/>
      <c r="C36" s="93"/>
      <c r="D36" s="10">
        <v>902</v>
      </c>
      <c r="E36" s="11" t="s">
        <v>49</v>
      </c>
      <c r="F36" s="11">
        <v>4200301280</v>
      </c>
      <c r="G36" s="10">
        <v>320</v>
      </c>
      <c r="H36" s="1">
        <v>0</v>
      </c>
      <c r="I36" s="1">
        <v>25100</v>
      </c>
      <c r="J36" s="1">
        <v>0</v>
      </c>
      <c r="K36" s="1">
        <v>0</v>
      </c>
      <c r="L36" s="1">
        <v>0</v>
      </c>
      <c r="M36" s="29">
        <v>0</v>
      </c>
      <c r="N36" s="92"/>
      <c r="O36" s="92"/>
      <c r="P36" s="86"/>
    </row>
    <row r="37" spans="1:16">
      <c r="A37" s="93"/>
      <c r="B37" s="93"/>
      <c r="C37" s="93"/>
      <c r="D37" s="10">
        <v>902</v>
      </c>
      <c r="E37" s="11" t="s">
        <v>49</v>
      </c>
      <c r="F37" s="11">
        <v>4200301280</v>
      </c>
      <c r="G37" s="10">
        <v>850</v>
      </c>
      <c r="H37" s="1">
        <v>183399</v>
      </c>
      <c r="I37" s="1">
        <f>166700+64300</f>
        <v>231000</v>
      </c>
      <c r="J37" s="1">
        <v>23600</v>
      </c>
      <c r="K37" s="1">
        <v>10600</v>
      </c>
      <c r="L37" s="1">
        <f>11000-10500</f>
        <v>500</v>
      </c>
      <c r="M37" s="29">
        <v>447</v>
      </c>
      <c r="N37" s="92"/>
      <c r="O37" s="92"/>
      <c r="P37" s="86"/>
    </row>
    <row r="38" spans="1:16" ht="30.75" customHeight="1">
      <c r="A38" s="12" t="s">
        <v>25</v>
      </c>
      <c r="B38" s="12" t="s">
        <v>26</v>
      </c>
      <c r="C38" s="33"/>
      <c r="D38" s="13"/>
      <c r="E38" s="14"/>
      <c r="F38" s="14">
        <v>4200400000</v>
      </c>
      <c r="G38" s="13"/>
      <c r="H38" s="28">
        <f t="shared" ref="H38:M38" si="15">SUM(H39:H43)</f>
        <v>1016000</v>
      </c>
      <c r="I38" s="28">
        <f t="shared" si="15"/>
        <v>1099000</v>
      </c>
      <c r="J38" s="28">
        <f t="shared" si="15"/>
        <v>1283000</v>
      </c>
      <c r="K38" s="28">
        <f t="shared" ref="K38" si="16">SUM(K39:K43)</f>
        <v>1555000</v>
      </c>
      <c r="L38" s="28">
        <f t="shared" si="15"/>
        <v>1600000</v>
      </c>
      <c r="M38" s="72">
        <f t="shared" si="15"/>
        <v>1142000</v>
      </c>
      <c r="N38" s="92"/>
      <c r="O38" s="92" t="s">
        <v>67</v>
      </c>
      <c r="P38" s="86"/>
    </row>
    <row r="39" spans="1:16" ht="63.75">
      <c r="A39" s="33" t="s">
        <v>12</v>
      </c>
      <c r="B39" s="68" t="s">
        <v>27</v>
      </c>
      <c r="C39" s="33" t="s">
        <v>78</v>
      </c>
      <c r="D39" s="10">
        <v>902</v>
      </c>
      <c r="E39" s="11" t="s">
        <v>98</v>
      </c>
      <c r="F39" s="11">
        <v>4200470110</v>
      </c>
      <c r="G39" s="10">
        <v>121</v>
      </c>
      <c r="H39" s="1">
        <v>296000</v>
      </c>
      <c r="I39" s="1">
        <f>300000+36000</f>
        <v>336000</v>
      </c>
      <c r="J39" s="1">
        <v>379000</v>
      </c>
      <c r="K39" s="1">
        <v>542000</v>
      </c>
      <c r="L39" s="1">
        <v>542000</v>
      </c>
      <c r="M39" s="29">
        <v>554000</v>
      </c>
      <c r="N39" s="92"/>
      <c r="O39" s="92"/>
      <c r="P39" s="86"/>
    </row>
    <row r="40" spans="1:16" ht="56.25" customHeight="1">
      <c r="A40" s="42" t="s">
        <v>15</v>
      </c>
      <c r="B40" s="68" t="s">
        <v>32</v>
      </c>
      <c r="C40" s="42" t="s">
        <v>78</v>
      </c>
      <c r="D40" s="10">
        <v>902</v>
      </c>
      <c r="E40" s="11" t="s">
        <v>98</v>
      </c>
      <c r="F40" s="11">
        <v>4200470120</v>
      </c>
      <c r="G40" s="10">
        <v>121</v>
      </c>
      <c r="H40" s="1">
        <v>253000</v>
      </c>
      <c r="I40" s="1">
        <f>299000+21000</f>
        <v>320000</v>
      </c>
      <c r="J40" s="1">
        <v>377000</v>
      </c>
      <c r="K40" s="1">
        <v>456000</v>
      </c>
      <c r="L40" s="1">
        <v>501000</v>
      </c>
      <c r="M40" s="29"/>
      <c r="N40" s="92"/>
      <c r="O40" s="92"/>
      <c r="P40" s="86"/>
    </row>
    <row r="41" spans="1:16" ht="75" customHeight="1">
      <c r="A41" s="42" t="s">
        <v>29</v>
      </c>
      <c r="B41" s="68" t="s">
        <v>28</v>
      </c>
      <c r="C41" s="33" t="s">
        <v>78</v>
      </c>
      <c r="D41" s="10">
        <v>902</v>
      </c>
      <c r="E41" s="11" t="s">
        <v>98</v>
      </c>
      <c r="F41" s="11">
        <v>4200470130</v>
      </c>
      <c r="G41" s="10">
        <v>121</v>
      </c>
      <c r="H41" s="1">
        <v>405000</v>
      </c>
      <c r="I41" s="1">
        <v>391000</v>
      </c>
      <c r="J41" s="1">
        <v>469000</v>
      </c>
      <c r="K41" s="1">
        <v>542000</v>
      </c>
      <c r="L41" s="1">
        <v>542000</v>
      </c>
      <c r="M41" s="29">
        <v>573000</v>
      </c>
      <c r="N41" s="92"/>
      <c r="O41" s="92"/>
      <c r="P41" s="86"/>
    </row>
    <row r="42" spans="1:16" ht="36.75" customHeight="1">
      <c r="A42" s="97" t="s">
        <v>31</v>
      </c>
      <c r="B42" s="97" t="s">
        <v>30</v>
      </c>
      <c r="C42" s="35" t="s">
        <v>78</v>
      </c>
      <c r="D42" s="36">
        <v>902</v>
      </c>
      <c r="E42" s="37" t="s">
        <v>98</v>
      </c>
      <c r="F42" s="37">
        <v>4200470230</v>
      </c>
      <c r="G42" s="10">
        <v>244</v>
      </c>
      <c r="H42" s="1">
        <v>62000</v>
      </c>
      <c r="I42" s="1">
        <v>52000</v>
      </c>
      <c r="J42" s="1">
        <v>58000</v>
      </c>
      <c r="K42" s="1">
        <v>2000</v>
      </c>
      <c r="L42" s="1">
        <v>2000</v>
      </c>
      <c r="M42" s="29">
        <v>2000</v>
      </c>
      <c r="N42" s="92"/>
      <c r="O42" s="92"/>
      <c r="P42" s="86"/>
    </row>
    <row r="43" spans="1:16" ht="41.25" customHeight="1">
      <c r="A43" s="99"/>
      <c r="B43" s="99"/>
      <c r="C43" s="41" t="s">
        <v>97</v>
      </c>
      <c r="D43" s="10">
        <v>911</v>
      </c>
      <c r="E43" s="37" t="s">
        <v>98</v>
      </c>
      <c r="F43" s="37">
        <v>4200570230</v>
      </c>
      <c r="G43" s="10">
        <v>530</v>
      </c>
      <c r="H43" s="1"/>
      <c r="I43" s="1"/>
      <c r="J43" s="1"/>
      <c r="K43" s="1">
        <v>13000</v>
      </c>
      <c r="L43" s="1">
        <v>13000</v>
      </c>
      <c r="M43" s="29">
        <v>13000</v>
      </c>
      <c r="N43" s="92"/>
      <c r="O43" s="92"/>
      <c r="P43" s="86"/>
    </row>
    <row r="44" spans="1:16" ht="30.75" customHeight="1">
      <c r="A44" s="12" t="s">
        <v>33</v>
      </c>
      <c r="B44" s="12" t="s">
        <v>34</v>
      </c>
      <c r="C44" s="12"/>
      <c r="D44" s="13"/>
      <c r="E44" s="14"/>
      <c r="F44" s="14">
        <v>4200500000</v>
      </c>
      <c r="G44" s="10"/>
      <c r="H44" s="28">
        <v>1400000</v>
      </c>
      <c r="I44" s="28">
        <f>I45</f>
        <v>1500000</v>
      </c>
      <c r="J44" s="28">
        <f>J45</f>
        <v>22200</v>
      </c>
      <c r="K44" s="48">
        <f>K45</f>
        <v>8169</v>
      </c>
      <c r="L44" s="48">
        <f t="shared" ref="L44:M44" si="17">L45</f>
        <v>20000</v>
      </c>
      <c r="M44" s="73">
        <f t="shared" si="17"/>
        <v>20000</v>
      </c>
      <c r="N44" s="92" t="s">
        <v>56</v>
      </c>
      <c r="O44" s="92" t="s">
        <v>35</v>
      </c>
      <c r="P44" s="86">
        <v>3</v>
      </c>
    </row>
    <row r="45" spans="1:16" ht="45.75" customHeight="1">
      <c r="A45" s="33" t="s">
        <v>12</v>
      </c>
      <c r="B45" s="33" t="s">
        <v>35</v>
      </c>
      <c r="C45" s="33" t="s">
        <v>17</v>
      </c>
      <c r="D45" s="10">
        <v>911</v>
      </c>
      <c r="E45" s="11">
        <v>1301</v>
      </c>
      <c r="F45" s="11">
        <v>4200506500</v>
      </c>
      <c r="G45" s="10">
        <v>730</v>
      </c>
      <c r="H45" s="1">
        <v>1400000</v>
      </c>
      <c r="I45" s="1">
        <v>1500000</v>
      </c>
      <c r="J45" s="1">
        <f>300000-277800</f>
        <v>22200</v>
      </c>
      <c r="K45" s="1">
        <v>8169</v>
      </c>
      <c r="L45" s="1">
        <v>20000</v>
      </c>
      <c r="M45" s="29">
        <v>20000</v>
      </c>
      <c r="N45" s="92"/>
      <c r="O45" s="92"/>
      <c r="P45" s="86"/>
    </row>
    <row r="46" spans="1:16" ht="30.75" customHeight="1">
      <c r="A46" s="12" t="s">
        <v>36</v>
      </c>
      <c r="B46" s="12" t="s">
        <v>37</v>
      </c>
      <c r="C46" s="12"/>
      <c r="D46" s="13"/>
      <c r="E46" s="14"/>
      <c r="F46" s="14">
        <v>4200600000</v>
      </c>
      <c r="G46" s="10"/>
      <c r="H46" s="28">
        <v>200000</v>
      </c>
      <c r="I46" s="28">
        <f>I47</f>
        <v>0</v>
      </c>
      <c r="J46" s="28">
        <f>J47</f>
        <v>0</v>
      </c>
      <c r="K46" s="28">
        <f>K47</f>
        <v>0</v>
      </c>
      <c r="L46" s="28">
        <f t="shared" ref="L46:M46" si="18">L47</f>
        <v>0</v>
      </c>
      <c r="M46" s="72">
        <f t="shared" si="18"/>
        <v>0</v>
      </c>
      <c r="N46" s="94"/>
      <c r="O46" s="94" t="s">
        <v>38</v>
      </c>
      <c r="P46" s="86">
        <v>1.2</v>
      </c>
    </row>
    <row r="47" spans="1:16" ht="114.75">
      <c r="A47" s="33" t="s">
        <v>12</v>
      </c>
      <c r="B47" s="33" t="s">
        <v>38</v>
      </c>
      <c r="C47" s="39" t="s">
        <v>17</v>
      </c>
      <c r="D47" s="10">
        <v>911</v>
      </c>
      <c r="E47" s="11">
        <v>1403</v>
      </c>
      <c r="F47" s="11">
        <v>4200680030</v>
      </c>
      <c r="G47" s="10">
        <v>540</v>
      </c>
      <c r="H47" s="1">
        <v>200000</v>
      </c>
      <c r="I47" s="1">
        <v>0</v>
      </c>
      <c r="J47" s="1">
        <v>0</v>
      </c>
      <c r="K47" s="1"/>
      <c r="L47" s="1"/>
      <c r="M47" s="29"/>
      <c r="N47" s="94"/>
      <c r="O47" s="94"/>
      <c r="P47" s="86"/>
    </row>
    <row r="48" spans="1:16" s="7" customFormat="1" ht="105" customHeight="1">
      <c r="A48" s="12" t="s">
        <v>46</v>
      </c>
      <c r="B48" s="16" t="s">
        <v>39</v>
      </c>
      <c r="C48" s="12"/>
      <c r="D48" s="13"/>
      <c r="E48" s="14"/>
      <c r="F48" s="14">
        <v>4200700000</v>
      </c>
      <c r="G48" s="13" t="s">
        <v>11</v>
      </c>
      <c r="H48" s="28">
        <f ca="1">SUM(H42:H81)</f>
        <v>0</v>
      </c>
      <c r="I48" s="28">
        <f ca="1">SUM(I42:I81)</f>
        <v>0</v>
      </c>
      <c r="J48" s="28">
        <f ca="1">SUM(J42:J81)</f>
        <v>0</v>
      </c>
      <c r="K48" s="28">
        <f t="shared" ref="K48" si="19">SUM(K49:K81)</f>
        <v>236904</v>
      </c>
      <c r="L48" s="28">
        <f>SUM(L49:L62)</f>
        <v>128500</v>
      </c>
      <c r="M48" s="72">
        <f t="shared" ref="M48" si="20">SUM(M49:M62)</f>
        <v>201500</v>
      </c>
      <c r="N48" s="92" t="s">
        <v>59</v>
      </c>
      <c r="O48" s="32" t="s">
        <v>64</v>
      </c>
      <c r="P48" s="86">
        <v>5</v>
      </c>
    </row>
    <row r="49" spans="1:16" s="8" customFormat="1">
      <c r="A49" s="100" t="s">
        <v>12</v>
      </c>
      <c r="B49" s="97" t="s">
        <v>101</v>
      </c>
      <c r="C49" s="45" t="s">
        <v>14</v>
      </c>
      <c r="D49" s="43">
        <v>902</v>
      </c>
      <c r="E49" s="11" t="s">
        <v>51</v>
      </c>
      <c r="F49" s="11" t="s">
        <v>103</v>
      </c>
      <c r="G49" s="10">
        <v>240</v>
      </c>
      <c r="H49" s="1"/>
      <c r="I49" s="1"/>
      <c r="J49" s="1"/>
      <c r="K49" s="1"/>
      <c r="L49" s="1">
        <f>4000+2880</f>
        <v>6880</v>
      </c>
      <c r="M49" s="29">
        <v>3268</v>
      </c>
      <c r="N49" s="92"/>
      <c r="O49" s="97" t="s">
        <v>105</v>
      </c>
      <c r="P49" s="86"/>
    </row>
    <row r="50" spans="1:16" s="8" customFormat="1" ht="25.5">
      <c r="A50" s="101"/>
      <c r="B50" s="98"/>
      <c r="C50" s="57" t="s">
        <v>17</v>
      </c>
      <c r="D50" s="56">
        <v>911</v>
      </c>
      <c r="E50" s="11" t="s">
        <v>51</v>
      </c>
      <c r="F50" s="11" t="s">
        <v>103</v>
      </c>
      <c r="G50" s="60">
        <v>240</v>
      </c>
      <c r="H50" s="1"/>
      <c r="I50" s="1"/>
      <c r="J50" s="1"/>
      <c r="K50" s="1"/>
      <c r="L50" s="1">
        <f>6000-6000</f>
        <v>0</v>
      </c>
      <c r="M50" s="29">
        <f>850+2600+141</f>
        <v>3591</v>
      </c>
      <c r="N50" s="92"/>
      <c r="O50" s="98"/>
      <c r="P50" s="86"/>
    </row>
    <row r="51" spans="1:16" s="8" customFormat="1" ht="25.5">
      <c r="A51" s="101"/>
      <c r="B51" s="98"/>
      <c r="C51" s="59" t="s">
        <v>41</v>
      </c>
      <c r="D51" s="58">
        <v>904</v>
      </c>
      <c r="E51" s="11" t="s">
        <v>51</v>
      </c>
      <c r="F51" s="11" t="s">
        <v>103</v>
      </c>
      <c r="G51" s="10">
        <v>240</v>
      </c>
      <c r="H51" s="1"/>
      <c r="I51" s="1"/>
      <c r="J51" s="1"/>
      <c r="K51" s="1"/>
      <c r="L51" s="1">
        <v>300</v>
      </c>
      <c r="M51" s="29">
        <v>2499</v>
      </c>
      <c r="N51" s="92"/>
      <c r="O51" s="98"/>
      <c r="P51" s="86"/>
    </row>
    <row r="52" spans="1:16" s="8" customFormat="1">
      <c r="A52" s="101"/>
      <c r="B52" s="98"/>
      <c r="C52" s="59" t="s">
        <v>42</v>
      </c>
      <c r="D52" s="58">
        <v>905</v>
      </c>
      <c r="E52" s="11" t="s">
        <v>51</v>
      </c>
      <c r="F52" s="11" t="s">
        <v>103</v>
      </c>
      <c r="G52" s="10">
        <v>240</v>
      </c>
      <c r="H52" s="1"/>
      <c r="I52" s="1"/>
      <c r="J52" s="1"/>
      <c r="K52" s="1"/>
      <c r="L52" s="1">
        <v>1680</v>
      </c>
      <c r="M52" s="29">
        <v>503</v>
      </c>
      <c r="N52" s="92"/>
      <c r="O52" s="98"/>
      <c r="P52" s="86"/>
    </row>
    <row r="53" spans="1:16" s="8" customFormat="1" ht="25.5">
      <c r="A53" s="101"/>
      <c r="B53" s="98"/>
      <c r="C53" s="59" t="s">
        <v>66</v>
      </c>
      <c r="D53" s="58">
        <v>910</v>
      </c>
      <c r="E53" s="11" t="s">
        <v>51</v>
      </c>
      <c r="F53" s="11" t="s">
        <v>103</v>
      </c>
      <c r="G53" s="10">
        <v>240</v>
      </c>
      <c r="H53" s="1"/>
      <c r="I53" s="1"/>
      <c r="J53" s="1"/>
      <c r="K53" s="1"/>
      <c r="L53" s="1">
        <v>840</v>
      </c>
      <c r="M53" s="29">
        <v>1106</v>
      </c>
      <c r="N53" s="92"/>
      <c r="O53" s="98"/>
      <c r="P53" s="86"/>
    </row>
    <row r="54" spans="1:16" s="8" customFormat="1" ht="38.25" customHeight="1">
      <c r="A54" s="101"/>
      <c r="B54" s="98"/>
      <c r="C54" s="59" t="s">
        <v>43</v>
      </c>
      <c r="D54" s="58">
        <v>917</v>
      </c>
      <c r="E54" s="11" t="s">
        <v>51</v>
      </c>
      <c r="F54" s="11" t="s">
        <v>103</v>
      </c>
      <c r="G54" s="10">
        <v>240</v>
      </c>
      <c r="H54" s="1"/>
      <c r="I54" s="1"/>
      <c r="J54" s="1"/>
      <c r="K54" s="1"/>
      <c r="L54" s="1">
        <v>300</v>
      </c>
      <c r="M54" s="29">
        <f>1508-141</f>
        <v>1367</v>
      </c>
      <c r="N54" s="92"/>
      <c r="O54" s="98"/>
      <c r="P54" s="86"/>
    </row>
    <row r="55" spans="1:16" s="8" customFormat="1" ht="39" customHeight="1">
      <c r="A55" s="102"/>
      <c r="B55" s="99"/>
      <c r="C55" s="66" t="s">
        <v>106</v>
      </c>
      <c r="D55" s="58">
        <v>920</v>
      </c>
      <c r="E55" s="11" t="s">
        <v>51</v>
      </c>
      <c r="F55" s="11" t="s">
        <v>103</v>
      </c>
      <c r="G55" s="10">
        <v>240</v>
      </c>
      <c r="H55" s="1"/>
      <c r="I55" s="1"/>
      <c r="J55" s="1"/>
      <c r="K55" s="1"/>
      <c r="L55" s="1"/>
      <c r="M55" s="29">
        <v>266</v>
      </c>
      <c r="N55" s="92"/>
      <c r="O55" s="98"/>
      <c r="P55" s="86"/>
    </row>
    <row r="56" spans="1:16" s="8" customFormat="1">
      <c r="A56" s="100" t="s">
        <v>15</v>
      </c>
      <c r="B56" s="97" t="s">
        <v>100</v>
      </c>
      <c r="C56" s="45" t="s">
        <v>14</v>
      </c>
      <c r="D56" s="43">
        <v>902</v>
      </c>
      <c r="E56" s="11" t="s">
        <v>51</v>
      </c>
      <c r="F56" s="11" t="s">
        <v>104</v>
      </c>
      <c r="G56" s="10">
        <v>240</v>
      </c>
      <c r="H56" s="1"/>
      <c r="I56" s="1"/>
      <c r="J56" s="1"/>
      <c r="K56" s="1"/>
      <c r="L56" s="1">
        <f>47400-15780</f>
        <v>31620</v>
      </c>
      <c r="M56" s="29">
        <v>61732</v>
      </c>
      <c r="N56" s="92"/>
      <c r="O56" s="98"/>
      <c r="P56" s="86"/>
    </row>
    <row r="57" spans="1:16" s="8" customFormat="1" ht="25.5">
      <c r="A57" s="101"/>
      <c r="B57" s="98"/>
      <c r="C57" s="57" t="s">
        <v>17</v>
      </c>
      <c r="D57" s="43">
        <v>911</v>
      </c>
      <c r="E57" s="11" t="s">
        <v>51</v>
      </c>
      <c r="F57" s="11" t="s">
        <v>104</v>
      </c>
      <c r="G57" s="60">
        <v>240</v>
      </c>
      <c r="H57" s="1"/>
      <c r="I57" s="1"/>
      <c r="J57" s="1"/>
      <c r="K57" s="1"/>
      <c r="L57" s="1">
        <f>71100-71100</f>
        <v>0</v>
      </c>
      <c r="M57" s="29">
        <f>16050+2659</f>
        <v>18709</v>
      </c>
      <c r="N57" s="92"/>
      <c r="O57" s="98"/>
      <c r="P57" s="86"/>
    </row>
    <row r="58" spans="1:16" s="8" customFormat="1" ht="25.5">
      <c r="A58" s="101"/>
      <c r="B58" s="98"/>
      <c r="C58" s="59" t="s">
        <v>41</v>
      </c>
      <c r="D58" s="58">
        <v>904</v>
      </c>
      <c r="E58" s="11" t="s">
        <v>51</v>
      </c>
      <c r="F58" s="11" t="s">
        <v>104</v>
      </c>
      <c r="G58" s="10">
        <v>240</v>
      </c>
      <c r="H58" s="1"/>
      <c r="I58" s="1"/>
      <c r="J58" s="1"/>
      <c r="K58" s="1"/>
      <c r="L58" s="1">
        <v>29700</v>
      </c>
      <c r="M58" s="29">
        <v>47201</v>
      </c>
      <c r="N58" s="92"/>
      <c r="O58" s="98"/>
      <c r="P58" s="86"/>
    </row>
    <row r="59" spans="1:16" s="8" customFormat="1">
      <c r="A59" s="101"/>
      <c r="B59" s="98"/>
      <c r="C59" s="59" t="s">
        <v>42</v>
      </c>
      <c r="D59" s="58">
        <v>905</v>
      </c>
      <c r="E59" s="11" t="s">
        <v>51</v>
      </c>
      <c r="F59" s="11" t="s">
        <v>104</v>
      </c>
      <c r="G59" s="10">
        <v>240</v>
      </c>
      <c r="H59" s="1"/>
      <c r="I59" s="1"/>
      <c r="J59" s="1"/>
      <c r="K59" s="1"/>
      <c r="L59" s="1">
        <v>18320</v>
      </c>
      <c r="M59" s="29">
        <v>9497</v>
      </c>
      <c r="N59" s="92"/>
      <c r="O59" s="98"/>
      <c r="P59" s="86"/>
    </row>
    <row r="60" spans="1:16" s="8" customFormat="1" ht="25.5">
      <c r="A60" s="101"/>
      <c r="B60" s="98"/>
      <c r="C60" s="59" t="s">
        <v>66</v>
      </c>
      <c r="D60" s="58">
        <v>910</v>
      </c>
      <c r="E60" s="11" t="s">
        <v>51</v>
      </c>
      <c r="F60" s="11" t="s">
        <v>104</v>
      </c>
      <c r="G60" s="10">
        <v>240</v>
      </c>
      <c r="H60" s="1"/>
      <c r="I60" s="1"/>
      <c r="J60" s="1"/>
      <c r="K60" s="1"/>
      <c r="L60" s="1">
        <v>9160</v>
      </c>
      <c r="M60" s="29">
        <v>20894</v>
      </c>
      <c r="N60" s="92"/>
      <c r="O60" s="98"/>
      <c r="P60" s="86"/>
    </row>
    <row r="61" spans="1:16" s="8" customFormat="1" ht="38.25">
      <c r="A61" s="101"/>
      <c r="B61" s="98"/>
      <c r="C61" s="59" t="s">
        <v>43</v>
      </c>
      <c r="D61" s="58">
        <v>917</v>
      </c>
      <c r="E61" s="11" t="s">
        <v>51</v>
      </c>
      <c r="F61" s="11" t="s">
        <v>104</v>
      </c>
      <c r="G61" s="10">
        <v>240</v>
      </c>
      <c r="H61" s="1"/>
      <c r="I61" s="1"/>
      <c r="J61" s="1"/>
      <c r="K61" s="1"/>
      <c r="L61" s="1">
        <v>29700</v>
      </c>
      <c r="M61" s="29">
        <f>28492-2659</f>
        <v>25833</v>
      </c>
      <c r="N61" s="92"/>
      <c r="O61" s="98"/>
      <c r="P61" s="86"/>
    </row>
    <row r="62" spans="1:16" s="8" customFormat="1" ht="47.25" customHeight="1">
      <c r="A62" s="102"/>
      <c r="B62" s="99"/>
      <c r="C62" s="66" t="s">
        <v>106</v>
      </c>
      <c r="D62" s="58">
        <v>920</v>
      </c>
      <c r="E62" s="11" t="s">
        <v>51</v>
      </c>
      <c r="F62" s="11" t="s">
        <v>104</v>
      </c>
      <c r="G62" s="10">
        <v>240</v>
      </c>
      <c r="H62" s="1"/>
      <c r="I62" s="1"/>
      <c r="J62" s="1"/>
      <c r="K62" s="1"/>
      <c r="L62" s="1"/>
      <c r="M62" s="29">
        <v>5034</v>
      </c>
      <c r="N62" s="92"/>
      <c r="O62" s="98"/>
      <c r="P62" s="86"/>
    </row>
    <row r="63" spans="1:16" s="8" customFormat="1" ht="56.25" customHeight="1">
      <c r="A63" s="46" t="s">
        <v>29</v>
      </c>
      <c r="B63" s="44" t="s">
        <v>45</v>
      </c>
      <c r="C63" s="57" t="s">
        <v>17</v>
      </c>
      <c r="D63" s="43">
        <v>911</v>
      </c>
      <c r="E63" s="11" t="s">
        <v>51</v>
      </c>
      <c r="F63" s="11">
        <v>4200780190</v>
      </c>
      <c r="G63" s="10">
        <v>540</v>
      </c>
      <c r="H63" s="1">
        <v>6000</v>
      </c>
      <c r="I63" s="1">
        <v>6000</v>
      </c>
      <c r="J63" s="1">
        <v>0</v>
      </c>
      <c r="K63" s="1">
        <f>6000+585</f>
        <v>6585</v>
      </c>
      <c r="L63" s="1"/>
      <c r="M63" s="29"/>
      <c r="N63" s="92"/>
      <c r="O63" s="98"/>
      <c r="P63" s="86"/>
    </row>
    <row r="64" spans="1:16" s="8" customFormat="1" ht="16.5" customHeight="1">
      <c r="A64" s="95" t="s">
        <v>31</v>
      </c>
      <c r="B64" s="92" t="s">
        <v>50</v>
      </c>
      <c r="C64" s="45" t="s">
        <v>14</v>
      </c>
      <c r="D64" s="10">
        <v>902</v>
      </c>
      <c r="E64" s="11" t="s">
        <v>51</v>
      </c>
      <c r="F64" s="11">
        <v>4200722030</v>
      </c>
      <c r="G64" s="10">
        <v>240</v>
      </c>
      <c r="H64" s="1">
        <v>800</v>
      </c>
      <c r="I64" s="1">
        <v>800</v>
      </c>
      <c r="J64" s="1">
        <v>0</v>
      </c>
      <c r="K64" s="1">
        <f>800+336</f>
        <v>1136</v>
      </c>
      <c r="L64" s="1"/>
      <c r="M64" s="29"/>
      <c r="N64" s="92"/>
      <c r="O64" s="98"/>
      <c r="P64" s="86"/>
    </row>
    <row r="65" spans="1:16" s="8" customFormat="1" ht="15.75" customHeight="1">
      <c r="A65" s="95"/>
      <c r="B65" s="92"/>
      <c r="C65" s="33" t="s">
        <v>40</v>
      </c>
      <c r="D65" s="31">
        <v>901</v>
      </c>
      <c r="E65" s="11" t="s">
        <v>51</v>
      </c>
      <c r="F65" s="11">
        <v>4200722030</v>
      </c>
      <c r="G65" s="10">
        <v>240</v>
      </c>
      <c r="H65" s="1">
        <v>400</v>
      </c>
      <c r="I65" s="1">
        <v>400</v>
      </c>
      <c r="J65" s="1">
        <v>0</v>
      </c>
      <c r="K65" s="1">
        <f>400-400</f>
        <v>0</v>
      </c>
      <c r="L65" s="1"/>
      <c r="M65" s="29"/>
      <c r="N65" s="92"/>
      <c r="O65" s="98"/>
      <c r="P65" s="86"/>
    </row>
    <row r="66" spans="1:16" s="8" customFormat="1" ht="25.5">
      <c r="A66" s="95"/>
      <c r="B66" s="92"/>
      <c r="C66" s="33" t="s">
        <v>41</v>
      </c>
      <c r="D66" s="31">
        <v>904</v>
      </c>
      <c r="E66" s="11" t="s">
        <v>51</v>
      </c>
      <c r="F66" s="11">
        <v>4200722030</v>
      </c>
      <c r="G66" s="10">
        <v>240</v>
      </c>
      <c r="H66" s="1">
        <v>0</v>
      </c>
      <c r="I66" s="1">
        <v>400</v>
      </c>
      <c r="J66" s="1">
        <v>0</v>
      </c>
      <c r="K66" s="1">
        <f>400+107</f>
        <v>507</v>
      </c>
      <c r="L66" s="1"/>
      <c r="M66" s="29"/>
      <c r="N66" s="92"/>
      <c r="O66" s="98"/>
      <c r="P66" s="86"/>
    </row>
    <row r="67" spans="1:16" s="8" customFormat="1" ht="16.5" customHeight="1">
      <c r="A67" s="95"/>
      <c r="B67" s="92"/>
      <c r="C67" s="33" t="s">
        <v>42</v>
      </c>
      <c r="D67" s="31">
        <v>905</v>
      </c>
      <c r="E67" s="11" t="s">
        <v>51</v>
      </c>
      <c r="F67" s="11">
        <v>4200722030</v>
      </c>
      <c r="G67" s="10">
        <v>240</v>
      </c>
      <c r="H67" s="1">
        <v>400</v>
      </c>
      <c r="I67" s="1">
        <v>400</v>
      </c>
      <c r="J67" s="1">
        <v>0</v>
      </c>
      <c r="K67" s="1">
        <f>400-147</f>
        <v>253</v>
      </c>
      <c r="L67" s="1"/>
      <c r="M67" s="29"/>
      <c r="N67" s="92"/>
      <c r="O67" s="98"/>
      <c r="P67" s="86"/>
    </row>
    <row r="68" spans="1:16" s="8" customFormat="1" ht="27" customHeight="1">
      <c r="A68" s="95"/>
      <c r="B68" s="92"/>
      <c r="C68" s="33" t="s">
        <v>66</v>
      </c>
      <c r="D68" s="31">
        <v>910</v>
      </c>
      <c r="E68" s="11" t="s">
        <v>51</v>
      </c>
      <c r="F68" s="11">
        <v>4200722030</v>
      </c>
      <c r="G68" s="10">
        <v>240</v>
      </c>
      <c r="H68" s="1">
        <v>400</v>
      </c>
      <c r="I68" s="1">
        <v>400</v>
      </c>
      <c r="J68" s="1">
        <v>0</v>
      </c>
      <c r="K68" s="1">
        <f>400+107</f>
        <v>507</v>
      </c>
      <c r="L68" s="1"/>
      <c r="M68" s="29"/>
      <c r="N68" s="92"/>
      <c r="O68" s="98"/>
      <c r="P68" s="86"/>
    </row>
    <row r="69" spans="1:16" s="8" customFormat="1" ht="25.5">
      <c r="A69" s="95"/>
      <c r="B69" s="92"/>
      <c r="C69" s="33" t="s">
        <v>17</v>
      </c>
      <c r="D69" s="31">
        <v>911</v>
      </c>
      <c r="E69" s="11" t="s">
        <v>51</v>
      </c>
      <c r="F69" s="11">
        <v>4200722030</v>
      </c>
      <c r="G69" s="10">
        <v>240</v>
      </c>
      <c r="H69" s="1">
        <v>800</v>
      </c>
      <c r="I69" s="1">
        <v>800</v>
      </c>
      <c r="J69" s="1">
        <f>800+5000</f>
        <v>5800</v>
      </c>
      <c r="K69" s="1">
        <f>800-547</f>
        <v>253</v>
      </c>
      <c r="L69" s="1"/>
      <c r="M69" s="29"/>
      <c r="N69" s="92"/>
      <c r="O69" s="98"/>
      <c r="P69" s="86"/>
    </row>
    <row r="70" spans="1:16" s="8" customFormat="1" ht="27.75" customHeight="1">
      <c r="A70" s="95"/>
      <c r="B70" s="92"/>
      <c r="C70" s="33" t="s">
        <v>43</v>
      </c>
      <c r="D70" s="31">
        <v>917</v>
      </c>
      <c r="E70" s="11" t="s">
        <v>51</v>
      </c>
      <c r="F70" s="11">
        <v>4200722030</v>
      </c>
      <c r="G70" s="10">
        <v>240</v>
      </c>
      <c r="H70" s="1">
        <v>400</v>
      </c>
      <c r="I70" s="1">
        <v>400</v>
      </c>
      <c r="J70" s="1">
        <f>400+45000</f>
        <v>45400</v>
      </c>
      <c r="K70" s="1">
        <f>400+106</f>
        <v>506</v>
      </c>
      <c r="L70" s="1"/>
      <c r="M70" s="29"/>
      <c r="N70" s="92"/>
      <c r="O70" s="98"/>
      <c r="P70" s="86"/>
    </row>
    <row r="71" spans="1:16" s="8" customFormat="1" ht="27" customHeight="1">
      <c r="A71" s="95"/>
      <c r="B71" s="92"/>
      <c r="C71" s="33" t="s">
        <v>44</v>
      </c>
      <c r="D71" s="31">
        <v>920</v>
      </c>
      <c r="E71" s="11" t="s">
        <v>51</v>
      </c>
      <c r="F71" s="11">
        <v>4200722030</v>
      </c>
      <c r="G71" s="10">
        <v>240</v>
      </c>
      <c r="H71" s="1">
        <v>400</v>
      </c>
      <c r="I71" s="1">
        <v>400</v>
      </c>
      <c r="J71" s="1">
        <v>0</v>
      </c>
      <c r="K71" s="1">
        <f>400-147</f>
        <v>253</v>
      </c>
      <c r="L71" s="1"/>
      <c r="M71" s="29"/>
      <c r="N71" s="92"/>
      <c r="O71" s="98"/>
      <c r="P71" s="86"/>
    </row>
    <row r="72" spans="1:16" s="8" customFormat="1" ht="29.25" customHeight="1">
      <c r="A72" s="96" t="s">
        <v>102</v>
      </c>
      <c r="B72" s="92" t="s">
        <v>68</v>
      </c>
      <c r="C72" s="33" t="s">
        <v>69</v>
      </c>
      <c r="D72" s="31"/>
      <c r="E72" s="11"/>
      <c r="F72" s="11"/>
      <c r="G72" s="10"/>
      <c r="H72" s="1"/>
      <c r="I72" s="1"/>
      <c r="J72" s="1"/>
      <c r="K72" s="1"/>
      <c r="L72" s="1"/>
      <c r="M72" s="29"/>
      <c r="N72" s="92"/>
      <c r="O72" s="98"/>
      <c r="P72" s="86"/>
    </row>
    <row r="73" spans="1:16" s="8" customFormat="1" ht="14.25" customHeight="1">
      <c r="A73" s="96"/>
      <c r="B73" s="92"/>
      <c r="C73" s="39" t="s">
        <v>14</v>
      </c>
      <c r="D73" s="10">
        <v>902</v>
      </c>
      <c r="E73" s="11" t="s">
        <v>51</v>
      </c>
      <c r="F73" s="11">
        <v>4200771178</v>
      </c>
      <c r="G73" s="10">
        <v>240</v>
      </c>
      <c r="H73" s="49"/>
      <c r="I73" s="1">
        <v>8540</v>
      </c>
      <c r="J73" s="1"/>
      <c r="K73" s="1">
        <v>25768</v>
      </c>
      <c r="L73" s="1"/>
      <c r="M73" s="29"/>
      <c r="N73" s="92"/>
      <c r="O73" s="98"/>
      <c r="P73" s="86"/>
    </row>
    <row r="74" spans="1:16" s="8" customFormat="1" ht="15.75" customHeight="1">
      <c r="A74" s="96"/>
      <c r="B74" s="92"/>
      <c r="C74" s="33" t="s">
        <v>70</v>
      </c>
      <c r="D74" s="31">
        <v>901</v>
      </c>
      <c r="E74" s="11" t="s">
        <v>51</v>
      </c>
      <c r="F74" s="11">
        <v>4200771178</v>
      </c>
      <c r="G74" s="10">
        <v>240</v>
      </c>
      <c r="H74" s="49"/>
      <c r="I74" s="1">
        <v>4270</v>
      </c>
      <c r="J74" s="1"/>
      <c r="K74" s="1"/>
      <c r="L74" s="1"/>
      <c r="M74" s="29"/>
      <c r="N74" s="92"/>
      <c r="O74" s="98"/>
      <c r="P74" s="86"/>
    </row>
    <row r="75" spans="1:16" s="8" customFormat="1" ht="25.5">
      <c r="A75" s="96"/>
      <c r="B75" s="92"/>
      <c r="C75" s="33" t="s">
        <v>71</v>
      </c>
      <c r="D75" s="31">
        <v>904</v>
      </c>
      <c r="E75" s="11" t="s">
        <v>51</v>
      </c>
      <c r="F75" s="11">
        <v>4200771178</v>
      </c>
      <c r="G75" s="10">
        <v>240</v>
      </c>
      <c r="H75" s="49"/>
      <c r="I75" s="1">
        <v>4270</v>
      </c>
      <c r="J75" s="1"/>
      <c r="K75" s="1">
        <v>11493</v>
      </c>
      <c r="L75" s="1"/>
      <c r="M75" s="29"/>
      <c r="N75" s="92"/>
      <c r="O75" s="98"/>
      <c r="P75" s="86"/>
    </row>
    <row r="76" spans="1:16" s="8" customFormat="1" ht="15.75" customHeight="1">
      <c r="A76" s="96"/>
      <c r="B76" s="92"/>
      <c r="C76" s="33" t="s">
        <v>72</v>
      </c>
      <c r="D76" s="31">
        <v>905</v>
      </c>
      <c r="E76" s="11" t="s">
        <v>51</v>
      </c>
      <c r="F76" s="11">
        <v>4200771178</v>
      </c>
      <c r="G76" s="10">
        <v>240</v>
      </c>
      <c r="H76" s="49"/>
      <c r="I76" s="1">
        <v>4270</v>
      </c>
      <c r="J76" s="1"/>
      <c r="K76" s="1">
        <v>5747</v>
      </c>
      <c r="L76" s="1"/>
      <c r="M76" s="29"/>
      <c r="N76" s="92"/>
      <c r="O76" s="98"/>
      <c r="P76" s="86"/>
    </row>
    <row r="77" spans="1:16" s="8" customFormat="1" ht="25.5">
      <c r="A77" s="96"/>
      <c r="B77" s="92"/>
      <c r="C77" s="33" t="s">
        <v>66</v>
      </c>
      <c r="D77" s="31">
        <v>910</v>
      </c>
      <c r="E77" s="11" t="s">
        <v>51</v>
      </c>
      <c r="F77" s="11">
        <v>4200771178</v>
      </c>
      <c r="G77" s="10">
        <v>240</v>
      </c>
      <c r="H77" s="49"/>
      <c r="I77" s="1">
        <v>4270</v>
      </c>
      <c r="J77" s="1"/>
      <c r="K77" s="1">
        <v>11493</v>
      </c>
      <c r="L77" s="1"/>
      <c r="M77" s="29"/>
      <c r="N77" s="92"/>
      <c r="O77" s="98"/>
      <c r="P77" s="86"/>
    </row>
    <row r="78" spans="1:16" s="8" customFormat="1" ht="12.75" customHeight="1">
      <c r="A78" s="96"/>
      <c r="B78" s="92"/>
      <c r="C78" s="92" t="s">
        <v>73</v>
      </c>
      <c r="D78" s="31">
        <v>911</v>
      </c>
      <c r="E78" s="11" t="s">
        <v>51</v>
      </c>
      <c r="F78" s="11">
        <v>4200771178</v>
      </c>
      <c r="G78" s="10">
        <v>240</v>
      </c>
      <c r="H78" s="49"/>
      <c r="I78" s="1">
        <v>8540</v>
      </c>
      <c r="J78" s="1"/>
      <c r="K78" s="1">
        <v>5747</v>
      </c>
      <c r="L78" s="1"/>
      <c r="M78" s="29"/>
      <c r="N78" s="92"/>
      <c r="O78" s="98"/>
      <c r="P78" s="86"/>
    </row>
    <row r="79" spans="1:16" s="8" customFormat="1" ht="13.5" customHeight="1">
      <c r="A79" s="96"/>
      <c r="B79" s="92"/>
      <c r="C79" s="92"/>
      <c r="D79" s="31">
        <v>911</v>
      </c>
      <c r="E79" s="11" t="s">
        <v>51</v>
      </c>
      <c r="F79" s="11">
        <v>4200771178</v>
      </c>
      <c r="G79" s="10">
        <v>540</v>
      </c>
      <c r="H79" s="49"/>
      <c r="I79" s="1">
        <v>64100</v>
      </c>
      <c r="J79" s="1"/>
      <c r="K79" s="1">
        <v>149415</v>
      </c>
      <c r="L79" s="1"/>
      <c r="M79" s="29"/>
      <c r="N79" s="92"/>
      <c r="O79" s="98"/>
      <c r="P79" s="86"/>
    </row>
    <row r="80" spans="1:16" s="8" customFormat="1" ht="27" customHeight="1">
      <c r="A80" s="96"/>
      <c r="B80" s="92"/>
      <c r="C80" s="33" t="s">
        <v>74</v>
      </c>
      <c r="D80" s="31">
        <v>917</v>
      </c>
      <c r="E80" s="11" t="s">
        <v>51</v>
      </c>
      <c r="F80" s="11">
        <v>4200771178</v>
      </c>
      <c r="G80" s="10">
        <v>240</v>
      </c>
      <c r="H80" s="49"/>
      <c r="I80" s="1">
        <v>4270</v>
      </c>
      <c r="J80" s="1"/>
      <c r="K80" s="1">
        <v>11494</v>
      </c>
      <c r="L80" s="1"/>
      <c r="M80" s="29"/>
      <c r="N80" s="92"/>
      <c r="O80" s="98"/>
      <c r="P80" s="86"/>
    </row>
    <row r="81" spans="1:16" s="8" customFormat="1" ht="25.5">
      <c r="A81" s="96"/>
      <c r="B81" s="92"/>
      <c r="C81" s="33" t="s">
        <v>75</v>
      </c>
      <c r="D81" s="31">
        <v>920</v>
      </c>
      <c r="E81" s="11" t="s">
        <v>51</v>
      </c>
      <c r="F81" s="11">
        <v>4200771178</v>
      </c>
      <c r="G81" s="10">
        <v>240</v>
      </c>
      <c r="H81" s="49"/>
      <c r="I81" s="1">
        <v>4270</v>
      </c>
      <c r="J81" s="1"/>
      <c r="K81" s="1">
        <v>5747</v>
      </c>
      <c r="L81" s="1"/>
      <c r="M81" s="29"/>
      <c r="N81" s="92"/>
      <c r="O81" s="99"/>
      <c r="P81" s="86"/>
    </row>
    <row r="82" spans="1:16" ht="27">
      <c r="A82" s="12" t="s">
        <v>79</v>
      </c>
      <c r="B82" s="12" t="s">
        <v>80</v>
      </c>
      <c r="C82" s="12"/>
      <c r="D82" s="13"/>
      <c r="E82" s="14"/>
      <c r="F82" s="14">
        <v>4200800000</v>
      </c>
      <c r="G82" s="10"/>
      <c r="H82" s="28"/>
      <c r="I82" s="28"/>
      <c r="J82" s="28">
        <f>J83</f>
        <v>9000000</v>
      </c>
      <c r="K82" s="28"/>
      <c r="L82" s="28"/>
      <c r="M82" s="72"/>
      <c r="N82" s="97" t="s">
        <v>81</v>
      </c>
      <c r="O82" s="97" t="s">
        <v>82</v>
      </c>
      <c r="P82" s="86">
        <v>1.2</v>
      </c>
    </row>
    <row r="83" spans="1:16" s="8" customFormat="1" ht="42.75" customHeight="1">
      <c r="A83" s="34" t="s">
        <v>12</v>
      </c>
      <c r="B83" s="32" t="s">
        <v>83</v>
      </c>
      <c r="C83" s="33" t="s">
        <v>84</v>
      </c>
      <c r="D83" s="31">
        <v>911</v>
      </c>
      <c r="E83" s="11" t="s">
        <v>85</v>
      </c>
      <c r="F83" s="11">
        <v>4200879120</v>
      </c>
      <c r="G83" s="10">
        <v>520</v>
      </c>
      <c r="H83" s="1"/>
      <c r="I83" s="1"/>
      <c r="J83" s="1">
        <f>4000000+5000000</f>
        <v>9000000</v>
      </c>
      <c r="K83" s="1"/>
      <c r="L83" s="1"/>
      <c r="M83" s="29"/>
      <c r="N83" s="98"/>
      <c r="O83" s="99"/>
      <c r="P83" s="86"/>
    </row>
    <row r="84" spans="1:16" ht="45" customHeight="1">
      <c r="A84" s="12" t="s">
        <v>86</v>
      </c>
      <c r="B84" s="12" t="s">
        <v>87</v>
      </c>
      <c r="C84" s="12"/>
      <c r="D84" s="13"/>
      <c r="E84" s="14"/>
      <c r="F84" s="14">
        <v>4200900000</v>
      </c>
      <c r="G84" s="10"/>
      <c r="H84" s="28"/>
      <c r="I84" s="28"/>
      <c r="J84" s="28">
        <f>J85</f>
        <v>17424000</v>
      </c>
      <c r="K84" s="28"/>
      <c r="L84" s="28"/>
      <c r="M84" s="72"/>
      <c r="N84" s="92" t="s">
        <v>81</v>
      </c>
      <c r="O84" s="97" t="s">
        <v>88</v>
      </c>
      <c r="P84" s="86">
        <v>1.2</v>
      </c>
    </row>
    <row r="85" spans="1:16" s="8" customFormat="1" ht="52.5" customHeight="1">
      <c r="A85" s="34" t="s">
        <v>12</v>
      </c>
      <c r="B85" s="32" t="s">
        <v>89</v>
      </c>
      <c r="C85" s="33" t="s">
        <v>84</v>
      </c>
      <c r="D85" s="31">
        <v>911</v>
      </c>
      <c r="E85" s="11" t="s">
        <v>85</v>
      </c>
      <c r="F85" s="11">
        <v>4200979130</v>
      </c>
      <c r="G85" s="10">
        <v>520</v>
      </c>
      <c r="H85" s="1"/>
      <c r="I85" s="1"/>
      <c r="J85" s="1">
        <f>8924000+8500000</f>
        <v>17424000</v>
      </c>
      <c r="K85" s="1"/>
      <c r="L85" s="1"/>
      <c r="M85" s="29"/>
      <c r="N85" s="92"/>
      <c r="O85" s="99"/>
      <c r="P85" s="86"/>
    </row>
    <row r="86" spans="1:16" s="8" customFormat="1" ht="51.75" customHeight="1">
      <c r="A86" s="20"/>
      <c r="B86" s="21"/>
      <c r="C86" s="22"/>
      <c r="D86" s="25"/>
      <c r="E86" s="23"/>
      <c r="F86" s="23"/>
      <c r="G86" s="24"/>
      <c r="H86" s="50"/>
      <c r="I86" s="50"/>
      <c r="J86" s="50"/>
      <c r="K86" s="50"/>
      <c r="L86" s="50"/>
      <c r="M86" s="74"/>
      <c r="N86" s="21"/>
      <c r="O86" s="21"/>
      <c r="P86" s="25"/>
    </row>
    <row r="87" spans="1:16" ht="32.25" customHeight="1">
      <c r="A87" s="103" t="s">
        <v>76</v>
      </c>
      <c r="B87" s="103"/>
      <c r="C87" s="103"/>
      <c r="D87" s="103"/>
      <c r="E87" s="103"/>
      <c r="F87" s="103"/>
      <c r="G87" s="103"/>
      <c r="H87" s="103"/>
      <c r="I87" s="103"/>
      <c r="J87" s="51"/>
      <c r="K87" s="52"/>
      <c r="L87" s="53" t="s">
        <v>109</v>
      </c>
      <c r="M87" s="75"/>
    </row>
    <row r="88" spans="1:16" ht="18.75">
      <c r="A88" s="104"/>
      <c r="B88" s="104"/>
      <c r="C88" s="104"/>
      <c r="D88" s="38"/>
      <c r="E88" s="9"/>
      <c r="F88" s="9"/>
      <c r="G88" s="5"/>
      <c r="H88" s="54"/>
      <c r="I88" s="54"/>
      <c r="J88" s="54"/>
      <c r="K88" s="54"/>
      <c r="L88" s="54"/>
      <c r="M88" s="76"/>
    </row>
    <row r="89" spans="1:16" ht="18.75">
      <c r="A89" s="104"/>
      <c r="B89" s="104"/>
      <c r="C89" s="104"/>
      <c r="D89" s="38"/>
      <c r="E89" s="9"/>
      <c r="F89" s="9"/>
      <c r="G89" s="5"/>
      <c r="H89" s="54"/>
      <c r="I89" s="54"/>
      <c r="J89" s="54"/>
      <c r="K89" s="54"/>
      <c r="L89" s="54"/>
      <c r="M89" s="76"/>
      <c r="N89" s="5"/>
    </row>
  </sheetData>
  <mergeCells count="67">
    <mergeCell ref="A87:I87"/>
    <mergeCell ref="A88:C88"/>
    <mergeCell ref="A89:C89"/>
    <mergeCell ref="A42:A43"/>
    <mergeCell ref="B42:B43"/>
    <mergeCell ref="N82:N83"/>
    <mergeCell ref="O82:O83"/>
    <mergeCell ref="P82:P83"/>
    <mergeCell ref="N84:N85"/>
    <mergeCell ref="O84:O85"/>
    <mergeCell ref="P84:P85"/>
    <mergeCell ref="N48:N81"/>
    <mergeCell ref="P48:P81"/>
    <mergeCell ref="A64:A71"/>
    <mergeCell ref="B64:B71"/>
    <mergeCell ref="A72:A81"/>
    <mergeCell ref="B72:B81"/>
    <mergeCell ref="C78:C79"/>
    <mergeCell ref="O49:O81"/>
    <mergeCell ref="B49:B55"/>
    <mergeCell ref="A49:A55"/>
    <mergeCell ref="B56:B62"/>
    <mergeCell ref="A56:A62"/>
    <mergeCell ref="P38:P43"/>
    <mergeCell ref="N44:N45"/>
    <mergeCell ref="O44:O45"/>
    <mergeCell ref="P44:P45"/>
    <mergeCell ref="N46:N47"/>
    <mergeCell ref="O46:O47"/>
    <mergeCell ref="P46:P47"/>
    <mergeCell ref="A34:A37"/>
    <mergeCell ref="B34:B37"/>
    <mergeCell ref="C34:C37"/>
    <mergeCell ref="N38:N43"/>
    <mergeCell ref="O38:O43"/>
    <mergeCell ref="N30:N32"/>
    <mergeCell ref="O30:O32"/>
    <mergeCell ref="P30:P32"/>
    <mergeCell ref="N33:N37"/>
    <mergeCell ref="O33:O37"/>
    <mergeCell ref="P33:P37"/>
    <mergeCell ref="N25:N29"/>
    <mergeCell ref="O25:O29"/>
    <mergeCell ref="P25:P29"/>
    <mergeCell ref="A27:A29"/>
    <mergeCell ref="B27:B29"/>
    <mergeCell ref="C27:C29"/>
    <mergeCell ref="N11:N12"/>
    <mergeCell ref="O11:O12"/>
    <mergeCell ref="P11:P12"/>
    <mergeCell ref="A14:A24"/>
    <mergeCell ref="B14:B24"/>
    <mergeCell ref="N14:N24"/>
    <mergeCell ref="O14:O24"/>
    <mergeCell ref="P14:P24"/>
    <mergeCell ref="A11:A12"/>
    <mergeCell ref="B11:B12"/>
    <mergeCell ref="C11:C12"/>
    <mergeCell ref="D11:G11"/>
    <mergeCell ref="H11:M11"/>
    <mergeCell ref="N8:P8"/>
    <mergeCell ref="A9:P9"/>
    <mergeCell ref="N1:P1"/>
    <mergeCell ref="N2:P2"/>
    <mergeCell ref="N4:P4"/>
    <mergeCell ref="N6:P6"/>
    <mergeCell ref="N7:P7"/>
  </mergeCells>
  <hyperlinks>
    <hyperlink ref="D11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5" right="0.59055118110236227" top="0.78740157480314965" bottom="0.78740157480314965" header="0" footer="0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2022-01-10T08:37:56Z</cp:lastPrinted>
  <dcterms:created xsi:type="dcterms:W3CDTF">2015-11-03T01:57:31Z</dcterms:created>
  <dcterms:modified xsi:type="dcterms:W3CDTF">2022-01-10T08:39:33Z</dcterms:modified>
</cp:coreProperties>
</file>